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651" activeTab="3"/>
  </bookViews>
  <sheets>
    <sheet name="总汇表" sheetId="6" r:id="rId1"/>
    <sheet name="附件1.一级导视" sheetId="1" r:id="rId2"/>
    <sheet name="附件2.二级导视" sheetId="5" r:id="rId3"/>
    <sheet name="附件3.三级导视" sheetId="3" r:id="rId4"/>
    <sheet name="附件4.四级导视" sheetId="4" r:id="rId5"/>
  </sheets>
  <definedNames>
    <definedName name="_xlnm._FilterDatabase" localSheetId="2" hidden="1">附件2.二级导视!$A$3:$I$144</definedName>
    <definedName name="_xlnm._FilterDatabase" localSheetId="3" hidden="1">附件3.三级导视!$A$3:$I$48</definedName>
    <definedName name="_xlnm._FilterDatabase" localSheetId="4" hidden="1">附件4.四级导视!$A$3:$I$48</definedName>
    <definedName name="_xlnm._FilterDatabase" localSheetId="1" hidden="1">附件1.一级导视!$A$2:$I$13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335" name="ID_511DD56EEA8C4906887109ACAA8F56A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55420" y="7733665"/>
          <a:ext cx="889000" cy="1003935"/>
        </a:xfrm>
        <a:prstGeom prst="rect">
          <a:avLst/>
        </a:prstGeom>
      </xdr:spPr>
    </xdr:pic>
  </etc:cellImage>
  <etc:cellImage>
    <xdr:pic>
      <xdr:nvPicPr>
        <xdr:cNvPr id="18" name="ID_34640A45F73041AF9B12F80F37DE39AC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23365" y="145145760"/>
          <a:ext cx="751840" cy="961390"/>
        </a:xfrm>
        <a:prstGeom prst="rect">
          <a:avLst/>
        </a:prstGeom>
      </xdr:spPr>
    </xdr:pic>
  </etc:cellImage>
  <etc:cellImage>
    <xdr:pic>
      <xdr:nvPicPr>
        <xdr:cNvPr id="165" name="ID_87ED467D4BC04514B421112EB6B069B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511300" y="311316370"/>
          <a:ext cx="777240" cy="941070"/>
        </a:xfrm>
        <a:prstGeom prst="rect">
          <a:avLst/>
        </a:prstGeom>
      </xdr:spPr>
    </xdr:pic>
  </etc:cellImage>
  <etc:cellImage>
    <xdr:pic>
      <xdr:nvPicPr>
        <xdr:cNvPr id="1654" name="ID_80DEB8AD66594AD790B1A295CDED7B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537335" y="500223155"/>
          <a:ext cx="724535" cy="806450"/>
        </a:xfrm>
        <a:prstGeom prst="rect">
          <a:avLst/>
        </a:prstGeom>
      </xdr:spPr>
    </xdr:pic>
  </etc:cellImage>
  <etc:cellImage>
    <xdr:pic>
      <xdr:nvPicPr>
        <xdr:cNvPr id="2033" name="ID_52FC4D46A0854A3B8C8522FC7EC9A99A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536700" y="829046475"/>
          <a:ext cx="725805" cy="884555"/>
        </a:xfrm>
        <a:prstGeom prst="rect">
          <a:avLst/>
        </a:prstGeom>
      </xdr:spPr>
    </xdr:pic>
  </etc:cellImage>
  <etc:cellImage>
    <xdr:pic>
      <xdr:nvPicPr>
        <xdr:cNvPr id="2247" name="ID_A78408A3518049B084893CAF03547BF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512570" y="1104416765"/>
          <a:ext cx="774065" cy="936625"/>
        </a:xfrm>
        <a:prstGeom prst="rect">
          <a:avLst/>
        </a:prstGeom>
      </xdr:spPr>
    </xdr:pic>
  </etc:cellImage>
  <etc:cellImage>
    <xdr:pic>
      <xdr:nvPicPr>
        <xdr:cNvPr id="2534" name="ID_2AA7E3C938FD4B019AC8B6A1EDB75BC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544955" y="1299579570"/>
          <a:ext cx="709295" cy="858520"/>
        </a:xfrm>
        <a:prstGeom prst="rect">
          <a:avLst/>
        </a:prstGeom>
      </xdr:spPr>
    </xdr:pic>
  </etc:cellImage>
  <etc:cellImage>
    <xdr:pic>
      <xdr:nvPicPr>
        <xdr:cNvPr id="2550" name="ID_4DADE12AA3A24150BDF6DA4AEF95915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553210" y="1316331505"/>
          <a:ext cx="692785" cy="838200"/>
        </a:xfrm>
        <a:prstGeom prst="rect">
          <a:avLst/>
        </a:prstGeom>
      </xdr:spPr>
    </xdr:pic>
  </etc:cellImage>
  <etc:cellImage>
    <xdr:pic>
      <xdr:nvPicPr>
        <xdr:cNvPr id="2668" name="ID_D6E8A493751449CEAA3682D51816379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325880" y="1372154355"/>
          <a:ext cx="1147445" cy="1229360"/>
        </a:xfrm>
        <a:prstGeom prst="rect">
          <a:avLst/>
        </a:prstGeom>
      </xdr:spPr>
    </xdr:pic>
  </etc:cellImage>
  <etc:cellImage>
    <xdr:pic>
      <xdr:nvPicPr>
        <xdr:cNvPr id="2667" name="ID_7D11DAB5F64C4C629C0FAA9C16C1F23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501140" y="1373424990"/>
          <a:ext cx="797560" cy="1226185"/>
        </a:xfrm>
        <a:prstGeom prst="rect">
          <a:avLst/>
        </a:prstGeom>
      </xdr:spPr>
    </xdr:pic>
  </etc:cellImage>
  <etc:cellImage>
    <xdr:pic>
      <xdr:nvPicPr>
        <xdr:cNvPr id="29" name="ID_2BAAD024972440A986931F3C8021FF5C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129030" y="10393045"/>
          <a:ext cx="944880" cy="9372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6" name="ID_F2A77733624D40EDA22EFB6DD664513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160145" y="6688455"/>
          <a:ext cx="842645" cy="8616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9" name="ID_A53A5E2DBD3A4A4BA1942C6B521BE635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122680" y="4516120"/>
          <a:ext cx="1141730" cy="1987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2" name="ID_BE03F751244B4FBCBBBDE2C4DB6B7156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970280" y="28474670"/>
          <a:ext cx="1208405" cy="273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" name="ID_4047D2FC59714C0A8EE6595E74DF1EAD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500505" y="1479550"/>
          <a:ext cx="425450" cy="103441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8" name="ID_1A12470243DE4228AEBC01E4BA9149DB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095375" y="7928610"/>
          <a:ext cx="1148080" cy="97980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3" name="ID_A65D09E8584144CE83C46B5D98C01423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899160" y="5194300"/>
          <a:ext cx="845820" cy="11353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7" name="ID_B4261302B31B4C0DABD9402EC4622A30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1537970" y="2730500"/>
          <a:ext cx="420370" cy="11766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0" name="ID_8A2A69AE2EF24447AE684F3B9E8AE996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1123315" y="11678920"/>
          <a:ext cx="980440" cy="95186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1" name="ID_252F3AF6DAC84F06A66748BB2EC836BC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1218565" y="12969875"/>
          <a:ext cx="510540" cy="10210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2" name="ID_67263CF12FC84C898A8D8AD1767A6343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1113155" y="14276705"/>
          <a:ext cx="1097280" cy="5410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4" name="ID_0A89551BE1B746639509A5DE83C655AE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1028700" y="16864330"/>
          <a:ext cx="1566545" cy="30353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5" name="ID_6028D1C4BAB84A37AF59DFB6A9679483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1022985" y="18187035"/>
          <a:ext cx="1052195" cy="5670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6" name="ID_759F0390FD1843B6838FFCCB99AC052C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1076325" y="19660235"/>
          <a:ext cx="1338580" cy="3587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8" name="ID_D626D73B66CB4519B81779B35C1387F9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899160" y="20820380"/>
          <a:ext cx="1511300" cy="2997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8" name="ID_1B1B71E08F934F3999159796F83E86C8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899160" y="22075140"/>
          <a:ext cx="1325245" cy="3683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9" name="ID_320535AA94FA4C8D8FC2B56C5F57AE1F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1170940" y="23446105"/>
          <a:ext cx="1148080" cy="31877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0" name="ID_3B25D3F35E6848A6810DEF8EE2911F7A"/>
        <xdr:cNvPicPr>
          <a:picLocks noChangeAspect="1"/>
        </xdr:cNvPicPr>
      </xdr:nvPicPr>
      <xdr:blipFill>
        <a:blip r:embed="rId23"/>
        <a:stretch>
          <a:fillRect/>
        </a:stretch>
      </xdr:blipFill>
      <xdr:spPr>
        <a:xfrm>
          <a:off x="984250" y="24818975"/>
          <a:ext cx="1441450" cy="25527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3" name="ID_03AD5E73EB1B45E6A16662F4A59FCF13"/>
        <xdr:cNvPicPr>
          <a:picLocks noChangeAspect="1"/>
        </xdr:cNvPicPr>
      </xdr:nvPicPr>
      <xdr:blipFill>
        <a:blip r:embed="rId24"/>
        <a:stretch>
          <a:fillRect/>
        </a:stretch>
      </xdr:blipFill>
      <xdr:spPr>
        <a:xfrm>
          <a:off x="1543050" y="30314900"/>
          <a:ext cx="426720" cy="116967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9" name="ID_10E8B54F91E2455CAD86C17F5EC4FA28"/>
        <xdr:cNvPicPr>
          <a:picLocks noChangeAspect="1"/>
        </xdr:cNvPicPr>
      </xdr:nvPicPr>
      <xdr:blipFill>
        <a:blip r:embed="rId25"/>
        <a:stretch>
          <a:fillRect/>
        </a:stretch>
      </xdr:blipFill>
      <xdr:spPr>
        <a:xfrm>
          <a:off x="1042670" y="43137455"/>
          <a:ext cx="1360170" cy="85217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6" name="ID_3715F6CC143E42B592ECBF537DC7F887"/>
        <xdr:cNvPicPr>
          <a:picLocks noChangeAspect="1"/>
        </xdr:cNvPicPr>
      </xdr:nvPicPr>
      <xdr:blipFill>
        <a:blip r:embed="rId26"/>
        <a:stretch>
          <a:fillRect/>
        </a:stretch>
      </xdr:blipFill>
      <xdr:spPr>
        <a:xfrm>
          <a:off x="1107440" y="40622855"/>
          <a:ext cx="922020" cy="8763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4" name="ID_7FFCF65C79A040D38C8D2084B8A899D1"/>
        <xdr:cNvPicPr>
          <a:picLocks noChangeAspect="1"/>
        </xdr:cNvPicPr>
      </xdr:nvPicPr>
      <xdr:blipFill>
        <a:blip r:embed="rId27"/>
        <a:stretch>
          <a:fillRect/>
        </a:stretch>
      </xdr:blipFill>
      <xdr:spPr>
        <a:xfrm>
          <a:off x="1066800" y="31937325"/>
          <a:ext cx="1401445" cy="24701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5" name="ID_217FC8B377C643339930A111443C7763"/>
        <xdr:cNvPicPr>
          <a:picLocks noChangeAspect="1"/>
        </xdr:cNvPicPr>
      </xdr:nvPicPr>
      <xdr:blipFill>
        <a:blip r:embed="rId28"/>
        <a:stretch>
          <a:fillRect/>
        </a:stretch>
      </xdr:blipFill>
      <xdr:spPr>
        <a:xfrm>
          <a:off x="984885" y="33294955"/>
          <a:ext cx="1572260" cy="39941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7" name="ID_C0D008DEABC344F796F89940F5724B81"/>
        <xdr:cNvPicPr>
          <a:picLocks noChangeAspect="1"/>
        </xdr:cNvPicPr>
      </xdr:nvPicPr>
      <xdr:blipFill>
        <a:blip r:embed="rId29"/>
        <a:stretch>
          <a:fillRect/>
        </a:stretch>
      </xdr:blipFill>
      <xdr:spPr>
        <a:xfrm>
          <a:off x="944880" y="34481135"/>
          <a:ext cx="1436370" cy="3378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6" name="ID_8B7962CDDAF74C7898C344151CFDD63E"/>
        <xdr:cNvPicPr>
          <a:picLocks noChangeAspect="1"/>
        </xdr:cNvPicPr>
      </xdr:nvPicPr>
      <xdr:blipFill>
        <a:blip r:embed="rId30"/>
        <a:stretch>
          <a:fillRect/>
        </a:stretch>
      </xdr:blipFill>
      <xdr:spPr>
        <a:xfrm>
          <a:off x="960120" y="39583360"/>
          <a:ext cx="1429385" cy="2698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2" name="ID_B71DA3E0CF4C405AABD7D3335999AA14"/>
        <xdr:cNvPicPr>
          <a:picLocks noChangeAspect="1"/>
        </xdr:cNvPicPr>
      </xdr:nvPicPr>
      <xdr:blipFill>
        <a:blip r:embed="rId31"/>
        <a:stretch>
          <a:fillRect/>
        </a:stretch>
      </xdr:blipFill>
      <xdr:spPr>
        <a:xfrm>
          <a:off x="967105" y="44628435"/>
          <a:ext cx="1408430" cy="29337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3" name="ID_854DFF67E3D246EEAA179F86BB6DCD2F"/>
        <xdr:cNvPicPr>
          <a:picLocks noChangeAspect="1"/>
        </xdr:cNvPicPr>
      </xdr:nvPicPr>
      <xdr:blipFill>
        <a:blip r:embed="rId32"/>
        <a:stretch>
          <a:fillRect/>
        </a:stretch>
      </xdr:blipFill>
      <xdr:spPr>
        <a:xfrm>
          <a:off x="1470660" y="48211740"/>
          <a:ext cx="509270" cy="9632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1" name="ID_511AB5DB26A242A884D23410B733A3D9"/>
        <xdr:cNvPicPr>
          <a:picLocks noChangeAspect="1"/>
        </xdr:cNvPicPr>
      </xdr:nvPicPr>
      <xdr:blipFill>
        <a:blip r:embed="rId33"/>
        <a:stretch>
          <a:fillRect/>
        </a:stretch>
      </xdr:blipFill>
      <xdr:spPr>
        <a:xfrm>
          <a:off x="1318895" y="66983610"/>
          <a:ext cx="906780" cy="8610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5" name="ID_D3678484C1B0404AACA6187D8F325E53"/>
        <xdr:cNvPicPr>
          <a:picLocks noChangeAspect="1"/>
        </xdr:cNvPicPr>
      </xdr:nvPicPr>
      <xdr:blipFill>
        <a:blip r:embed="rId34"/>
        <a:stretch>
          <a:fillRect/>
        </a:stretch>
      </xdr:blipFill>
      <xdr:spPr>
        <a:xfrm>
          <a:off x="960120" y="83681570"/>
          <a:ext cx="1517015" cy="3073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8" name="ID_5BD1024D52AF42078934651F0AD91B68"/>
        <xdr:cNvPicPr>
          <a:picLocks noChangeAspect="1"/>
        </xdr:cNvPicPr>
      </xdr:nvPicPr>
      <xdr:blipFill>
        <a:blip r:embed="rId35"/>
        <a:stretch>
          <a:fillRect/>
        </a:stretch>
      </xdr:blipFill>
      <xdr:spPr>
        <a:xfrm>
          <a:off x="942975" y="63205360"/>
          <a:ext cx="1390650" cy="6502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6" name="ID_A23A6744D09F48E39C16A987AD84FC14"/>
        <xdr:cNvPicPr>
          <a:picLocks noChangeAspect="1"/>
        </xdr:cNvPicPr>
      </xdr:nvPicPr>
      <xdr:blipFill>
        <a:blip r:embed="rId36"/>
        <a:stretch>
          <a:fillRect/>
        </a:stretch>
      </xdr:blipFill>
      <xdr:spPr>
        <a:xfrm>
          <a:off x="1125220" y="59596020"/>
          <a:ext cx="1348740" cy="3835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4" name="ID_EAD461FED6CC499696057DBBECADF36F"/>
        <xdr:cNvPicPr>
          <a:picLocks noChangeAspect="1"/>
        </xdr:cNvPicPr>
      </xdr:nvPicPr>
      <xdr:blipFill>
        <a:blip r:embed="rId37"/>
        <a:stretch>
          <a:fillRect/>
        </a:stretch>
      </xdr:blipFill>
      <xdr:spPr>
        <a:xfrm>
          <a:off x="1462405" y="54186455"/>
          <a:ext cx="453390" cy="10464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9" name="ID_3808468638AC4094A74C626B003E9FAD"/>
        <xdr:cNvPicPr>
          <a:picLocks noChangeAspect="1"/>
        </xdr:cNvPicPr>
      </xdr:nvPicPr>
      <xdr:blipFill>
        <a:blip r:embed="rId38"/>
        <a:stretch>
          <a:fillRect/>
        </a:stretch>
      </xdr:blipFill>
      <xdr:spPr>
        <a:xfrm>
          <a:off x="1224915" y="64542035"/>
          <a:ext cx="865505" cy="8362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7" name="ID_2D4D73A396EF4C27878B29D37A87B85D"/>
        <xdr:cNvPicPr>
          <a:picLocks noChangeAspect="1"/>
        </xdr:cNvPicPr>
      </xdr:nvPicPr>
      <xdr:blipFill>
        <a:blip r:embed="rId39"/>
        <a:stretch>
          <a:fillRect/>
        </a:stretch>
      </xdr:blipFill>
      <xdr:spPr>
        <a:xfrm>
          <a:off x="1031240" y="62128400"/>
          <a:ext cx="1507490" cy="3683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5" name="ID_682E30167A1B4E95A38D5A2C4DC2E38F"/>
        <xdr:cNvPicPr>
          <a:picLocks noChangeAspect="1"/>
        </xdr:cNvPicPr>
      </xdr:nvPicPr>
      <xdr:blipFill>
        <a:blip r:embed="rId40"/>
        <a:stretch>
          <a:fillRect/>
        </a:stretch>
      </xdr:blipFill>
      <xdr:spPr>
        <a:xfrm>
          <a:off x="967105" y="55844440"/>
          <a:ext cx="1234440" cy="3429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3" name="ID_ED0741B9E8A244ACB8112A8CFCAAC395"/>
        <xdr:cNvPicPr>
          <a:picLocks noChangeAspect="1"/>
        </xdr:cNvPicPr>
      </xdr:nvPicPr>
      <xdr:blipFill>
        <a:blip r:embed="rId41"/>
        <a:stretch>
          <a:fillRect/>
        </a:stretch>
      </xdr:blipFill>
      <xdr:spPr>
        <a:xfrm>
          <a:off x="990600" y="73541255"/>
          <a:ext cx="1456055" cy="4013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4" name="ID_598BD5816CFA49D1947283B4916DBD89"/>
        <xdr:cNvPicPr>
          <a:picLocks noChangeAspect="1"/>
        </xdr:cNvPicPr>
      </xdr:nvPicPr>
      <xdr:blipFill>
        <a:blip r:embed="rId42"/>
        <a:stretch>
          <a:fillRect/>
        </a:stretch>
      </xdr:blipFill>
      <xdr:spPr>
        <a:xfrm>
          <a:off x="1013460" y="80912335"/>
          <a:ext cx="1516380" cy="3962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5" name="ID_799DC4594B3442BE8E0D2515093100F3"/>
        <xdr:cNvPicPr>
          <a:picLocks noChangeAspect="1"/>
        </xdr:cNvPicPr>
      </xdr:nvPicPr>
      <xdr:blipFill>
        <a:blip r:embed="rId43"/>
        <a:stretch>
          <a:fillRect/>
        </a:stretch>
      </xdr:blipFill>
      <xdr:spPr>
        <a:xfrm>
          <a:off x="1066800" y="82473165"/>
          <a:ext cx="1330960" cy="2381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9" name="ID_B7D1E5B77A374540A58CA6487CEEDF18"/>
        <xdr:cNvPicPr>
          <a:picLocks noChangeAspect="1"/>
        </xdr:cNvPicPr>
      </xdr:nvPicPr>
      <xdr:blipFill>
        <a:blip r:embed="rId44"/>
        <a:stretch>
          <a:fillRect/>
        </a:stretch>
      </xdr:blipFill>
      <xdr:spPr>
        <a:xfrm>
          <a:off x="1173480" y="90846910"/>
          <a:ext cx="1158240" cy="2895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7" name="ID_06BD8406F0844CC59A447FEB80BB6595"/>
        <xdr:cNvPicPr>
          <a:picLocks noChangeAspect="1"/>
        </xdr:cNvPicPr>
      </xdr:nvPicPr>
      <xdr:blipFill>
        <a:blip r:embed="rId45"/>
        <a:stretch>
          <a:fillRect/>
        </a:stretch>
      </xdr:blipFill>
      <xdr:spPr>
        <a:xfrm>
          <a:off x="1504950" y="88111330"/>
          <a:ext cx="407670" cy="11563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8" name="ID_C38B9ED79FD34A2C8E0BF19019CBB31B"/>
        <xdr:cNvPicPr>
          <a:picLocks noChangeAspect="1"/>
        </xdr:cNvPicPr>
      </xdr:nvPicPr>
      <xdr:blipFill>
        <a:blip r:embed="rId45"/>
        <a:stretch>
          <a:fillRect/>
        </a:stretch>
      </xdr:blipFill>
      <xdr:spPr>
        <a:xfrm>
          <a:off x="1517650" y="89416890"/>
          <a:ext cx="425450" cy="12103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0" name="ID_2E275B7CFA104315911475447B83EABA"/>
        <xdr:cNvPicPr>
          <a:picLocks noChangeAspect="1"/>
        </xdr:cNvPicPr>
      </xdr:nvPicPr>
      <xdr:blipFill>
        <a:blip r:embed="rId46"/>
        <a:stretch>
          <a:fillRect/>
        </a:stretch>
      </xdr:blipFill>
      <xdr:spPr>
        <a:xfrm>
          <a:off x="975360" y="92094050"/>
          <a:ext cx="1432560" cy="3200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3" name="ID_A2152BF80DA94983AF66C00FA38232A5"/>
        <xdr:cNvPicPr>
          <a:picLocks noChangeAspect="1"/>
        </xdr:cNvPicPr>
      </xdr:nvPicPr>
      <xdr:blipFill>
        <a:blip r:embed="rId47"/>
        <a:stretch>
          <a:fillRect/>
        </a:stretch>
      </xdr:blipFill>
      <xdr:spPr>
        <a:xfrm>
          <a:off x="1247775" y="99668330"/>
          <a:ext cx="931545" cy="9251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1" name="ID_6D29E65633EE4814AACCDC709E634154"/>
        <xdr:cNvPicPr>
          <a:picLocks noChangeAspect="1"/>
        </xdr:cNvPicPr>
      </xdr:nvPicPr>
      <xdr:blipFill>
        <a:blip r:embed="rId48"/>
        <a:stretch>
          <a:fillRect/>
        </a:stretch>
      </xdr:blipFill>
      <xdr:spPr>
        <a:xfrm>
          <a:off x="1082040" y="93562170"/>
          <a:ext cx="1341120" cy="4191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4" name="ID_F5AFD5392C3E453E8D96EB58E7CD029C"/>
        <xdr:cNvPicPr>
          <a:picLocks noChangeAspect="1"/>
        </xdr:cNvPicPr>
      </xdr:nvPicPr>
      <xdr:blipFill>
        <a:blip r:embed="rId49"/>
        <a:stretch>
          <a:fillRect/>
        </a:stretch>
      </xdr:blipFill>
      <xdr:spPr>
        <a:xfrm>
          <a:off x="899160" y="107463590"/>
          <a:ext cx="1564640" cy="3073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9" name="ID_7E24AC6C53724619B12F19C494D56818"/>
        <xdr:cNvPicPr>
          <a:picLocks noChangeAspect="1"/>
        </xdr:cNvPicPr>
      </xdr:nvPicPr>
      <xdr:blipFill>
        <a:blip r:embed="rId50"/>
        <a:stretch>
          <a:fillRect/>
        </a:stretch>
      </xdr:blipFill>
      <xdr:spPr>
        <a:xfrm>
          <a:off x="1325880" y="118408450"/>
          <a:ext cx="868680" cy="8858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0" name="ID_16785AD9101B4BC0ADBEBFBEA2F739FF"/>
        <xdr:cNvPicPr>
          <a:picLocks noChangeAspect="1"/>
        </xdr:cNvPicPr>
      </xdr:nvPicPr>
      <xdr:blipFill>
        <a:blip r:embed="rId51"/>
        <a:stretch>
          <a:fillRect/>
        </a:stretch>
      </xdr:blipFill>
      <xdr:spPr>
        <a:xfrm>
          <a:off x="899160" y="120043575"/>
          <a:ext cx="1482725" cy="2698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1" name="ID_70F1543A210F42CAAC40B1FC02072EDD"/>
        <xdr:cNvPicPr>
          <a:picLocks noChangeAspect="1"/>
        </xdr:cNvPicPr>
      </xdr:nvPicPr>
      <xdr:blipFill>
        <a:blip r:embed="rId52"/>
        <a:stretch>
          <a:fillRect/>
        </a:stretch>
      </xdr:blipFill>
      <xdr:spPr>
        <a:xfrm>
          <a:off x="1013460" y="122280680"/>
          <a:ext cx="1478280" cy="4267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8" name="ID_CDD1C3A0C22342D5A4CD712692F3EC2B"/>
        <xdr:cNvPicPr>
          <a:picLocks noChangeAspect="1"/>
        </xdr:cNvPicPr>
      </xdr:nvPicPr>
      <xdr:blipFill>
        <a:blip r:embed="rId53"/>
        <a:stretch>
          <a:fillRect/>
        </a:stretch>
      </xdr:blipFill>
      <xdr:spPr>
        <a:xfrm>
          <a:off x="1246505" y="130770630"/>
          <a:ext cx="853440" cy="8382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6" name="ID_5CC5EC9B132A4CD190FFF8C37511DD1E"/>
        <xdr:cNvPicPr>
          <a:picLocks noChangeAspect="1"/>
        </xdr:cNvPicPr>
      </xdr:nvPicPr>
      <xdr:blipFill>
        <a:blip r:embed="rId54"/>
        <a:stretch>
          <a:fillRect/>
        </a:stretch>
      </xdr:blipFill>
      <xdr:spPr>
        <a:xfrm>
          <a:off x="977265" y="128258570"/>
          <a:ext cx="1493520" cy="3657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4" name="ID_88074842DE5641C9808D7C632CCB23EB"/>
        <xdr:cNvPicPr>
          <a:picLocks noChangeAspect="1"/>
        </xdr:cNvPicPr>
      </xdr:nvPicPr>
      <xdr:blipFill>
        <a:blip r:embed="rId55"/>
        <a:stretch>
          <a:fillRect/>
        </a:stretch>
      </xdr:blipFill>
      <xdr:spPr>
        <a:xfrm>
          <a:off x="1424305" y="125628400"/>
          <a:ext cx="416560" cy="110363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7" name="ID_88CB2CFB0C724D968F0B7D8A1481048D"/>
        <xdr:cNvPicPr>
          <a:picLocks noChangeAspect="1"/>
        </xdr:cNvPicPr>
      </xdr:nvPicPr>
      <xdr:blipFill>
        <a:blip r:embed="rId56"/>
        <a:stretch>
          <a:fillRect/>
        </a:stretch>
      </xdr:blipFill>
      <xdr:spPr>
        <a:xfrm>
          <a:off x="932180" y="129562860"/>
          <a:ext cx="1610995" cy="4152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5" name="ID_1A3F206386604055AC18C5CF1E177006"/>
        <xdr:cNvPicPr>
          <a:picLocks noChangeAspect="1"/>
        </xdr:cNvPicPr>
      </xdr:nvPicPr>
      <xdr:blipFill>
        <a:blip r:embed="rId57"/>
        <a:stretch>
          <a:fillRect/>
        </a:stretch>
      </xdr:blipFill>
      <xdr:spPr>
        <a:xfrm>
          <a:off x="1370330" y="126904750"/>
          <a:ext cx="410845" cy="10775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0" name="ID_A522DDEFF6624032B2EE764A91711F9E"/>
        <xdr:cNvPicPr>
          <a:picLocks noChangeAspect="1"/>
        </xdr:cNvPicPr>
      </xdr:nvPicPr>
      <xdr:blipFill>
        <a:blip r:embed="rId58"/>
        <a:stretch>
          <a:fillRect/>
        </a:stretch>
      </xdr:blipFill>
      <xdr:spPr>
        <a:xfrm>
          <a:off x="1082040" y="142050135"/>
          <a:ext cx="1167130" cy="37274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2" name="ID_B8DA9C8107474488A6CF30D3DEF8E9BA"/>
        <xdr:cNvPicPr>
          <a:picLocks noChangeAspect="1"/>
        </xdr:cNvPicPr>
      </xdr:nvPicPr>
      <xdr:blipFill>
        <a:blip r:embed="rId59"/>
        <a:stretch>
          <a:fillRect/>
        </a:stretch>
      </xdr:blipFill>
      <xdr:spPr>
        <a:xfrm>
          <a:off x="1085850" y="151646255"/>
          <a:ext cx="422910" cy="11074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3" name="ID_AF9467E908D142E5A4CDA5FF1C604A75"/>
        <xdr:cNvPicPr>
          <a:picLocks noChangeAspect="1"/>
        </xdr:cNvPicPr>
      </xdr:nvPicPr>
      <xdr:blipFill>
        <a:blip r:embed="rId60"/>
        <a:stretch>
          <a:fillRect/>
        </a:stretch>
      </xdr:blipFill>
      <xdr:spPr>
        <a:xfrm>
          <a:off x="1005840" y="153149935"/>
          <a:ext cx="1501140" cy="3200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4" name="ID_245C389BC6D44D7B9AA74DDBE3B6FA57"/>
        <xdr:cNvPicPr>
          <a:picLocks noChangeAspect="1"/>
        </xdr:cNvPicPr>
      </xdr:nvPicPr>
      <xdr:blipFill>
        <a:blip r:embed="rId61"/>
        <a:stretch>
          <a:fillRect/>
        </a:stretch>
      </xdr:blipFill>
      <xdr:spPr>
        <a:xfrm>
          <a:off x="952500" y="154480260"/>
          <a:ext cx="1451610" cy="4654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40548460B96041CAA48F3C2E55B5BCAC" descr="548b924d23d19c2c9e1f21dc180d66d"/>
        <xdr:cNvPicPr>
          <a:picLocks noChangeAspect="1"/>
        </xdr:cNvPicPr>
      </xdr:nvPicPr>
      <xdr:blipFill>
        <a:blip r:embed="rId62"/>
        <a:stretch>
          <a:fillRect/>
        </a:stretch>
      </xdr:blipFill>
      <xdr:spPr>
        <a:xfrm>
          <a:off x="1560830" y="17999075"/>
          <a:ext cx="1185545" cy="1203325"/>
        </a:xfrm>
        <a:prstGeom prst="rect">
          <a:avLst/>
        </a:prstGeom>
      </xdr:spPr>
    </xdr:pic>
  </etc:cellImage>
  <etc:cellImage>
    <xdr:pic>
      <xdr:nvPicPr>
        <xdr:cNvPr id="2" name="ID_9F0161C3E1A245D3BD32A22D906980D7"/>
        <xdr:cNvPicPr>
          <a:picLocks noChangeAspect="1"/>
        </xdr:cNvPicPr>
      </xdr:nvPicPr>
      <xdr:blipFill>
        <a:blip r:embed="rId63"/>
        <a:stretch>
          <a:fillRect/>
        </a:stretch>
      </xdr:blipFill>
      <xdr:spPr>
        <a:xfrm>
          <a:off x="998855" y="2654300"/>
          <a:ext cx="3362325" cy="26098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1C43E1F866BE4A6BA01572AC817D3E5D"/>
        <xdr:cNvPicPr>
          <a:picLocks noChangeAspect="1"/>
        </xdr:cNvPicPr>
      </xdr:nvPicPr>
      <xdr:blipFill>
        <a:blip r:embed="rId64"/>
        <a:stretch>
          <a:fillRect/>
        </a:stretch>
      </xdr:blipFill>
      <xdr:spPr>
        <a:xfrm>
          <a:off x="998855" y="6464300"/>
          <a:ext cx="1028700" cy="13049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" name="ID_8D5C475383164D2196AE2A66BA0472C8"/>
        <xdr:cNvPicPr>
          <a:picLocks noChangeAspect="1"/>
        </xdr:cNvPicPr>
      </xdr:nvPicPr>
      <xdr:blipFill>
        <a:blip r:embed="rId65"/>
        <a:stretch>
          <a:fillRect/>
        </a:stretch>
      </xdr:blipFill>
      <xdr:spPr>
        <a:xfrm>
          <a:off x="998855" y="1384300"/>
          <a:ext cx="3695700" cy="28289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" name="ID_364459F26AC74574990D23DAD8C7C0BA"/>
        <xdr:cNvPicPr>
          <a:picLocks noChangeAspect="1"/>
        </xdr:cNvPicPr>
      </xdr:nvPicPr>
      <xdr:blipFill>
        <a:blip r:embed="rId66"/>
        <a:stretch>
          <a:fillRect/>
        </a:stretch>
      </xdr:blipFill>
      <xdr:spPr>
        <a:xfrm>
          <a:off x="998855" y="2654300"/>
          <a:ext cx="1247775" cy="19526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" name="ID_619507F9CE3A44339E46C8ED357B76FB"/>
        <xdr:cNvPicPr>
          <a:picLocks noChangeAspect="1"/>
        </xdr:cNvPicPr>
      </xdr:nvPicPr>
      <xdr:blipFill>
        <a:blip r:embed="rId67"/>
        <a:stretch>
          <a:fillRect/>
        </a:stretch>
      </xdr:blipFill>
      <xdr:spPr>
        <a:xfrm>
          <a:off x="1378585" y="5473700"/>
          <a:ext cx="2286000" cy="18954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" name="ID_0E91D86F02ED475DB2013793E2893721"/>
        <xdr:cNvPicPr>
          <a:picLocks noChangeAspect="1"/>
        </xdr:cNvPicPr>
      </xdr:nvPicPr>
      <xdr:blipFill>
        <a:blip r:embed="rId68"/>
        <a:stretch>
          <a:fillRect/>
        </a:stretch>
      </xdr:blipFill>
      <xdr:spPr>
        <a:xfrm>
          <a:off x="998855" y="6464300"/>
          <a:ext cx="4581525" cy="4162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6" name="ID_6EDEBDA5026E45E185A4CD0DAAB5BDCB"/>
        <xdr:cNvPicPr>
          <a:picLocks noChangeAspect="1"/>
        </xdr:cNvPicPr>
      </xdr:nvPicPr>
      <xdr:blipFill>
        <a:blip r:embed="rId69"/>
        <a:stretch>
          <a:fillRect/>
        </a:stretch>
      </xdr:blipFill>
      <xdr:spPr>
        <a:xfrm>
          <a:off x="1165225" y="24961850"/>
          <a:ext cx="1385570" cy="3073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2" name="ID_A8819729B3AF4019834DA1E37C925255"/>
        <xdr:cNvPicPr>
          <a:picLocks noChangeAspect="1"/>
        </xdr:cNvPicPr>
      </xdr:nvPicPr>
      <xdr:blipFill>
        <a:blip r:embed="rId70"/>
        <a:stretch>
          <a:fillRect/>
        </a:stretch>
      </xdr:blipFill>
      <xdr:spPr>
        <a:xfrm>
          <a:off x="998855" y="31917005"/>
          <a:ext cx="5086350" cy="4543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4" name="ID_D3134C0AAC1140BAA7A0C3C7A1EE6B9A"/>
        <xdr:cNvPicPr>
          <a:picLocks noChangeAspect="1"/>
        </xdr:cNvPicPr>
      </xdr:nvPicPr>
      <xdr:blipFill>
        <a:blip r:embed="rId71"/>
        <a:stretch>
          <a:fillRect/>
        </a:stretch>
      </xdr:blipFill>
      <xdr:spPr>
        <a:xfrm>
          <a:off x="998855" y="33187640"/>
          <a:ext cx="3933825" cy="15525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5" name="ID_2AE49D19857544F78280098214A41A2D"/>
        <xdr:cNvPicPr>
          <a:picLocks noChangeAspect="1"/>
        </xdr:cNvPicPr>
      </xdr:nvPicPr>
      <xdr:blipFill>
        <a:blip r:embed="rId72"/>
        <a:stretch>
          <a:fillRect/>
        </a:stretch>
      </xdr:blipFill>
      <xdr:spPr>
        <a:xfrm>
          <a:off x="1511935" y="4584700"/>
          <a:ext cx="666750" cy="15335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7" name="ID_FA693215C9694D9C823045B25D9052E7"/>
        <xdr:cNvPicPr>
          <a:picLocks noChangeAspect="1"/>
        </xdr:cNvPicPr>
      </xdr:nvPicPr>
      <xdr:blipFill>
        <a:blip r:embed="rId73"/>
        <a:stretch>
          <a:fillRect/>
        </a:stretch>
      </xdr:blipFill>
      <xdr:spPr>
        <a:xfrm>
          <a:off x="998855" y="5613400"/>
          <a:ext cx="6391275" cy="28575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3" name="ID_ABF046829A804DA08EBB301A70444B61"/>
        <xdr:cNvPicPr>
          <a:picLocks noChangeAspect="1"/>
        </xdr:cNvPicPr>
      </xdr:nvPicPr>
      <xdr:blipFill>
        <a:blip r:embed="rId74"/>
        <a:stretch>
          <a:fillRect/>
        </a:stretch>
      </xdr:blipFill>
      <xdr:spPr>
        <a:xfrm>
          <a:off x="998855" y="6883400"/>
          <a:ext cx="3448050" cy="46958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7" name="ID_2C897D02870E4EF7A9D909112C03D348"/>
        <xdr:cNvPicPr>
          <a:picLocks noChangeAspect="1"/>
        </xdr:cNvPicPr>
      </xdr:nvPicPr>
      <xdr:blipFill>
        <a:blip r:embed="rId75"/>
        <a:stretch>
          <a:fillRect/>
        </a:stretch>
      </xdr:blipFill>
      <xdr:spPr>
        <a:xfrm>
          <a:off x="998855" y="8153400"/>
          <a:ext cx="6600825" cy="41814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1" name="ID_5F9F0BE2AD104DD3996F358C5695E026"/>
        <xdr:cNvPicPr>
          <a:picLocks noChangeAspect="1"/>
        </xdr:cNvPicPr>
      </xdr:nvPicPr>
      <xdr:blipFill>
        <a:blip r:embed="rId76"/>
        <a:stretch>
          <a:fillRect/>
        </a:stretch>
      </xdr:blipFill>
      <xdr:spPr>
        <a:xfrm>
          <a:off x="998855" y="9423400"/>
          <a:ext cx="2819400" cy="12668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0" name="ID_7C1105B39E4F48069F79F4F1015815D6"/>
        <xdr:cNvPicPr>
          <a:picLocks noChangeAspect="1"/>
        </xdr:cNvPicPr>
      </xdr:nvPicPr>
      <xdr:blipFill>
        <a:blip r:embed="rId77"/>
        <a:stretch>
          <a:fillRect/>
        </a:stretch>
      </xdr:blipFill>
      <xdr:spPr>
        <a:xfrm>
          <a:off x="998855" y="10693400"/>
          <a:ext cx="3124200" cy="31242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1" name="ID_939EA0A3CBE74C9EA6164A1ADEB85BEA"/>
        <xdr:cNvPicPr>
          <a:picLocks noChangeAspect="1"/>
        </xdr:cNvPicPr>
      </xdr:nvPicPr>
      <xdr:blipFill>
        <a:blip r:embed="rId78"/>
        <a:stretch>
          <a:fillRect/>
        </a:stretch>
      </xdr:blipFill>
      <xdr:spPr>
        <a:xfrm>
          <a:off x="1759585" y="28757245"/>
          <a:ext cx="1771650" cy="7239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0" name="ID_73EA2E9A41534268ABB796CA33A6A52B"/>
        <xdr:cNvPicPr>
          <a:picLocks noChangeAspect="1"/>
        </xdr:cNvPicPr>
      </xdr:nvPicPr>
      <xdr:blipFill>
        <a:blip r:embed="rId78"/>
        <a:stretch>
          <a:fillRect/>
        </a:stretch>
      </xdr:blipFill>
      <xdr:spPr>
        <a:xfrm>
          <a:off x="1359535" y="56219090"/>
          <a:ext cx="1771650" cy="7239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2" name="ID_54F98CDFE3BA401AB1777A85D65B67A4"/>
        <xdr:cNvPicPr>
          <a:picLocks noChangeAspect="1"/>
        </xdr:cNvPicPr>
      </xdr:nvPicPr>
      <xdr:blipFill>
        <a:blip r:embed="rId79"/>
        <a:stretch>
          <a:fillRect/>
        </a:stretch>
      </xdr:blipFill>
      <xdr:spPr>
        <a:xfrm>
          <a:off x="952500" y="97059750"/>
          <a:ext cx="1316355" cy="7035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8" name="ID_C8C8A39C3B884299981DF3D9A5A4B73C"/>
        <xdr:cNvPicPr>
          <a:picLocks noChangeAspect="1"/>
        </xdr:cNvPicPr>
      </xdr:nvPicPr>
      <xdr:blipFill>
        <a:blip r:embed="rId80"/>
        <a:stretch>
          <a:fillRect/>
        </a:stretch>
      </xdr:blipFill>
      <xdr:spPr>
        <a:xfrm>
          <a:off x="1008380" y="26975435"/>
          <a:ext cx="1296670" cy="79438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<sst xmlns="http://schemas.openxmlformats.org/spreadsheetml/2006/main" count="1033" uniqueCount="180">
  <si>
    <t>贵州医科大学附属医院
全院导视一级、二级、三级、四级总汇表</t>
  </si>
  <si>
    <t>序号</t>
  </si>
  <si>
    <t>级别名称</t>
  </si>
  <si>
    <t>数量</t>
  </si>
  <si>
    <t>金额</t>
  </si>
  <si>
    <t>一级导视</t>
  </si>
  <si>
    <t>详见附件1</t>
  </si>
  <si>
    <t>二级导视</t>
  </si>
  <si>
    <t>详见附件2</t>
  </si>
  <si>
    <t>三级导视</t>
  </si>
  <si>
    <t>详见附件3</t>
  </si>
  <si>
    <t>四级导视</t>
  </si>
  <si>
    <t>详见附件4</t>
  </si>
  <si>
    <t>总计：</t>
  </si>
  <si>
    <t>贵州医科大学附属医院  全院导视系统数量及参数（一级导视）</t>
  </si>
  <si>
    <t>贵州医科大学附属医院  全院户外公共区导视系统</t>
  </si>
  <si>
    <t>标牌类型</t>
  </si>
  <si>
    <t>图   示</t>
  </si>
  <si>
    <t>尺寸(mm)</t>
  </si>
  <si>
    <t>单位</t>
  </si>
  <si>
    <t>单价(元)</t>
  </si>
  <si>
    <t>金额(元)</t>
  </si>
  <si>
    <t>技术参数要求</t>
  </si>
  <si>
    <t>户外院区平面索引标牌</t>
  </si>
  <si>
    <t>590x3000x180       2350x2500x180</t>
  </si>
  <si>
    <t>套</t>
  </si>
  <si>
    <t>2mm厚国标304不锈钢，镀锌板等离子切割造型，激光切割，刨槽折弯，防锈防腐处理，焊接成型，打磨抛光，烤汽车漆,丝印，内置蓝景LED光源（4000k、600lm），30mm冷镀锌管焊接支撑，丝印图文，文字镂空内衬PC聚碳酸脂板光，10mmPC聚碳酸脂精工雕刻，烤汽车漆，丝印：PC聚碳酸脂板烤汽车漆，丝印：液压撑杆，型材暗轨，12mm钢板底座烤漆，预埋件钢性方框架构，混凝土浇筑埋地固定，定制设计制作安装。</t>
  </si>
  <si>
    <t>户外院区指室标牌（双面）</t>
  </si>
  <si>
    <t>700x3100</t>
  </si>
  <si>
    <t>2mm厚国标304不锈钢，镀锌板等离子切割造型，激光切割，刨槽折弯，防锈防腐处理，焊接成型，打磨抛光，烤汽车漆,丝印，内置蓝景LED光源（4000k、550lm），30mm冷镀锌管焊接支撑，丝印图文，文字镂空内衬PC聚碳酸脂板光，10mmPC聚碳酸脂精工雕刻，烤汽车漆，丝印：PC聚碳酸脂板烤汽车漆，丝印：型材暗轨，12mm钢板底座烤漆，预埋件钢性方框架构，混凝土浇筑埋地固定，定制设计制作安装。</t>
  </si>
  <si>
    <t>急救120标识</t>
  </si>
  <si>
    <t>3100x450</t>
  </si>
  <si>
    <t>停车场出入口标识</t>
  </si>
  <si>
    <t>8000x600x200</t>
  </si>
  <si>
    <t>2mm厚国标304不锈钢，镀锌板等离子切割造型，激光切割，刨槽折弯，防锈防腐处理，焊接成型，打磨抛光，烤汽车漆,丝印，3m工程级反光膜两层雕刻型材边框，专用钢丝套件定制设计制作安装。</t>
  </si>
  <si>
    <t>户外车辆指示标识</t>
  </si>
  <si>
    <t>2100x500</t>
  </si>
  <si>
    <t>2mm厚国标304不锈钢，镀锌板等离子切割造型，激光切割，刨槽折弯，防锈防腐处理，焊接成型，打磨抛光，烤汽车漆,丝印，内置蓝景LED光源（4000k、550lm），丝印图文，文字镂空内衬PC聚碳酸脂板光，10mmPC聚碳酸脂精工雕刻，烤汽车漆，30mm冷镀锌管焊接支撑，丝印：PC聚碳酸脂板烤汽车漆，丝印：型材暗轨，12mm钢板底座烤漆，预埋件钢性方框架构，混凝土浇筑埋地固定，定制设计制作安装。</t>
  </si>
  <si>
    <t>户外公示栏标识</t>
  </si>
  <si>
    <t>6500x450x300
3000x2000x450</t>
  </si>
  <si>
    <t>2mm厚国标304不锈钢，镀锌板等离子切割造型，激光切割，刨槽折弯，防锈防腐处理，焊接成型，打磨抛光，烤汽车漆,丝印，内置蓝景LED光源（4000k、550lm），30mm冷镀锌管焊接支撑，丝印图文，无刷电机滚动灯箱，15mm水晶面板，10mmPC聚碳酸脂精工雕刻，烤汽车漆，丝印：PC聚碳酸脂板烤汽车漆，丝印：型材暗轨，13mm钢板底座烤漆，预埋件钢性方框架构，混凝土浇筑埋地固定，定制设计制作安装。</t>
  </si>
  <si>
    <t>医院文化院训</t>
  </si>
  <si>
    <t>8000x3000x450</t>
  </si>
  <si>
    <t>2mm厚国标304不锈钢，镀锌板等离子切割造型，激光切割，刨槽折弯，防锈防腐处理，焊接成型，3d悬浮式效果，打磨抛光，烤汽车漆,丝印，内置蓝景LED光源（4000k、550lm）,LED发光体,10mmPC聚碳酸脂精工雕刻，烤汽车漆，30mm冷镀锌管焊接支撑，丝印：PC聚碳酸脂板烤汽车漆，丝印：型材暗轨，分段式定制设计制作安装。</t>
  </si>
  <si>
    <t>环境标识</t>
  </si>
  <si>
    <t>600x400x350x200</t>
  </si>
  <si>
    <t>2mm厚国标304不锈钢，镀锌板等离子切割造型，激光切割，刨槽折弯，防锈防腐处理，焊接成型，打磨抛光，烤汽车漆，丝印图文，文字镂空内衬PC聚碳酸脂板光，型材暗轨，12mm钢板底座烤漆，预埋件钢性方框架构，混凝土浇筑埋地固定，定制设计制作安装。</t>
  </si>
  <si>
    <t>总计</t>
  </si>
  <si>
    <t>注：
1.上述报价，包含标识标牌货物价款，设计，制作运输，测量，安装，拆除原有标识，机械，电器设备，运输，装卸，清理，搬运，维护（每月巡查维护最少一次，三月全院总体巡查维护最少一次，总质保两年，质保期内任何零件均免费更换，无工时费，无配件费，*每单位发光源为一个整体，一个整体须安装1个时控，每季度分时段调控时间），税金及其它运抵至甲方指定的位置，安装完毕的一切相关费用。
2.文件内的所有的规格尺寸都是根据经验暂定估算尺寸，具体详细尺寸待施工图完成后以施工图为准。</t>
  </si>
  <si>
    <t>贵州医科大学附属医院  全院导视系统数量及参数（二级导视）</t>
  </si>
  <si>
    <t>一、门诊楼</t>
  </si>
  <si>
    <t>导视类型</t>
  </si>
  <si>
    <t>楼层索引功能牌</t>
  </si>
  <si>
    <t>1500x600</t>
  </si>
  <si>
    <t>2mm厚国标304不锈钢，镀锌板等离子切割造型，激光切割，刨槽折弯，防锈防腐处理，焊接成型，打磨抛光，烤汽车漆,丝印：10mmPC聚碳酸脂精工雕刻，烤汽车漆，丝印：PC聚碳酸脂板烤汽车漆，丝印：内嵌强磁，型材暗轨，专用吸盘，定制设计制作安装。</t>
  </si>
  <si>
    <t>电梯索引
功能牌</t>
  </si>
  <si>
    <t>1200x200</t>
  </si>
  <si>
    <t>个</t>
  </si>
  <si>
    <t>镀锌板等离子切割,激光切割，刨槽折弯，防锈防腐处理，焊接成型,打磨抛光烤汽车漆,丝印：PC聚碳酸脂精工雕刻,烤汽车漆，丝印，定制设计制作安装。</t>
  </si>
  <si>
    <t>公共区提示标识</t>
  </si>
  <si>
    <t>300x400</t>
  </si>
  <si>
    <t>镀锌板等离子切割,激光切割，刨槽折弯，防锈防腐处理，焊接成型,打磨抛光烤汽车漆,丝印：PC聚碳酸脂精工雕刻,型材边框，烤汽车漆，丝印，定制设计制作安装。</t>
  </si>
  <si>
    <t>公共区域
卫生间
灯箱</t>
  </si>
  <si>
    <t>400x400x300</t>
  </si>
  <si>
    <t>专用型材数控切割，2mm厚国标304不锈钢等离子切割，开槽焊接成型，打磨抛光烤汽车漆，防锈防腐处理，内置蓝景LED光源（4000k、80lm），PC聚碳酸脂板烤汽车漆，丝印，文字发光：定制设计制作安装。</t>
  </si>
  <si>
    <t>小心地滑地标投影</t>
  </si>
  <si>
    <t>品牌铝合金投影灯，内置蓝景LED光源（激光灯源），制作安装，调试。</t>
  </si>
  <si>
    <t>公共区域卫生间
男女标识</t>
  </si>
  <si>
    <t>90x300</t>
  </si>
  <si>
    <t>PC聚碳酸脂精工雕刻，无色粘合剂，打磨抛光烤汽车漆，丝印：定制设计制作安装。</t>
  </si>
  <si>
    <t>公共区楼层编号标识</t>
  </si>
  <si>
    <t>350x350</t>
  </si>
  <si>
    <t>镀锌板等离子切割造型，激光切割，防锈防腐处理，焊接成型，打磨抛光，烤汽车漆,丝印：10mmPC聚碳酸脂精工雕刻，烤汽车漆，丝印：PC聚碳酸脂板烤汽车漆，丝印：型材暗轨，定制设计制作安装。</t>
  </si>
  <si>
    <t>公共区域指室型材灯箱 （单面）</t>
  </si>
  <si>
    <t>1500x300</t>
  </si>
  <si>
    <t>2mm厚国标304不锈钢，镀锌板数控切割，专用型材数控切割，开槽焊接成型，打磨抛光烤汽车漆，防锈防腐处理，内置蓝景LED光源（4000k、110lm），PC聚碳酸脂板烤汽车漆，型材丝印，文字发光，内嵌强磁：定制设计制作安装。</t>
  </si>
  <si>
    <t>各科室
诊室门牌</t>
  </si>
  <si>
    <t>750x150x150</t>
  </si>
  <si>
    <t>2mm厚国标304不锈钢，铝板等离子切割造型，激光切割，刨槽折弯，防锈防腐处理，焊接成型，打磨抛光，烤汽车漆,丝印：10mmPC聚碳酸脂精工雕刻，烤汽车漆，丝印：PC聚碳酸脂板烤汽车漆，丝印，背置葫芦孔，定制设计制作安装。</t>
  </si>
  <si>
    <t>公共区域
指室型材灯箱
（双面）</t>
  </si>
  <si>
    <t>2000x300</t>
  </si>
  <si>
    <t>三角科室牌</t>
  </si>
  <si>
    <t>350x190</t>
  </si>
  <si>
    <t>2mm国标304不锈钢激光切割，焊接成型烤白色半亚，2mm国标304不锈钢液压折弯，烤漆丝印，镀锌板焊接切割，分段烤漆半亚，20mm透明聚乙酸酷激光切割正面数字处嵌强磁，聚乙酸醋激光切割热熔折弯，1.2镀锌板分段烤漆半亚，定制设计制作安装。</t>
  </si>
  <si>
    <t>2200x700</t>
  </si>
  <si>
    <t>大厅总平面图</t>
  </si>
  <si>
    <t>2000x1200x1800x250</t>
  </si>
  <si>
    <t>2mm国标304不锈钢，镀锌板数控切割,激光切割，刨槽折弯，焊接成型，精工打磨，环氧底漆，进口汽车面漆，内容5mm亚克力嵌强磁，和表面嵌平，可更换，文字丝印，钢板底座摆放，防滑处理，定制设计制作安装。</t>
  </si>
  <si>
    <t>2000x350</t>
  </si>
  <si>
    <t>1800x300</t>
  </si>
  <si>
    <t>公共区域
指室型材灯箱 （双面）</t>
  </si>
  <si>
    <t>3000x350</t>
  </si>
  <si>
    <t>公共区域单面灯箱</t>
  </si>
  <si>
    <t>1200x300</t>
  </si>
  <si>
    <t>各科室
型材灯箱单面</t>
  </si>
  <si>
    <t>2000x250</t>
  </si>
  <si>
    <t>各窗口挂号收费标识</t>
  </si>
  <si>
    <t>1200x250</t>
  </si>
  <si>
    <t>2mm厚国标305不锈钢，镀锌板数控切割，折压焊接成型，刨槽折弯，防锈防腐处理，打磨抛光烤汽车漆，不锈钢凸起焊接成型，烤漆丝印，PC聚碳酸脂精工雕刻，定制设计制作安装。</t>
  </si>
  <si>
    <t>通行字钉指示标识</t>
  </si>
  <si>
    <t>1000x1000</t>
  </si>
  <si>
    <t>面材采用黑色亚克力激光雕刻，底面采用透明聚乙酸酯，定制设计制作安装。</t>
  </si>
  <si>
    <t>大厅大公告栏标识</t>
  </si>
  <si>
    <t>3000x1500x80</t>
  </si>
  <si>
    <t>钢化白板玻璃，渡磁吸附，304不锈钢数控雕刻，烤漆，倒角，打磨，可磁吸，可手写，2mm厚国标304不锈钢一体折弯成型，面材采用激光切割焊接而成，喷汽车烤漆，内置蓝景LED光源，LED光体，象牙板激光切割，抛光打磨，烤漆，丝印，定制设计制作安装。</t>
  </si>
  <si>
    <t>二、急诊楼</t>
  </si>
  <si>
    <t>楼层索引
功能牌</t>
  </si>
  <si>
    <t>公共区域指室型材灯箱
（单面）</t>
  </si>
  <si>
    <t>2400x300</t>
  </si>
  <si>
    <t>1600x250</t>
  </si>
  <si>
    <t>1600x300</t>
  </si>
  <si>
    <t>科室型材灯箱</t>
  </si>
  <si>
    <t>1500x200</t>
  </si>
  <si>
    <t>1500x250</t>
  </si>
  <si>
    <t>公共区卫生间标识双面</t>
  </si>
  <si>
    <t>220x460</t>
  </si>
  <si>
    <t>专用型材数控切割，2mm厚国标304不锈钢等离子切割，开槽焊接成型，打磨抛光烤汽车漆，防锈防腐处理，内置蓝景LED光源（4000k、60lm），PC聚碳酸脂板烤汽车漆，丝印，文字发光：定制设计制作安装。</t>
  </si>
  <si>
    <t>350x400x400</t>
  </si>
  <si>
    <t>三、一号楼</t>
  </si>
  <si>
    <t>1800x600</t>
  </si>
  <si>
    <t>公共区型材双面灯箱</t>
  </si>
  <si>
    <t>各科室型材门头灯箱</t>
  </si>
  <si>
    <t>1000x200</t>
  </si>
  <si>
    <t>1750x550</t>
  </si>
  <si>
    <t>公共区大厅总平面索引</t>
  </si>
  <si>
    <t>2000x1200x1800</t>
  </si>
  <si>
    <t>1500x400</t>
  </si>
  <si>
    <t>1500x800</t>
  </si>
  <si>
    <t>1530x550</t>
  </si>
  <si>
    <t>科室型材门头灯箱</t>
  </si>
  <si>
    <t>2400x350</t>
  </si>
  <si>
    <t>四、二号楼</t>
  </si>
  <si>
    <t>2000x600</t>
  </si>
  <si>
    <t>1500x350</t>
  </si>
  <si>
    <t>2200x400</t>
  </si>
  <si>
    <t>公共区域指室型材灯箱
（双面）</t>
  </si>
  <si>
    <t>五、三号楼</t>
  </si>
  <si>
    <t>600x1500</t>
  </si>
  <si>
    <t>600x2300</t>
  </si>
  <si>
    <t>1400x250</t>
  </si>
  <si>
    <t>六、四号楼</t>
  </si>
  <si>
    <t>1600x500</t>
  </si>
  <si>
    <t>600x1600</t>
  </si>
  <si>
    <t>楼层编号标识</t>
  </si>
  <si>
    <t>2mm厚国标304不锈钢，镀锌板等离子切割造型，激光切割，防锈防腐处理，焊接成型，打磨抛光，烤汽车漆,丝印：10mmPC聚碳酸脂精工雕刻，烤汽车漆，丝印：PC聚碳酸脂板烤汽车漆，丝印：型材暗轨，定制设计制作安装。</t>
  </si>
  <si>
    <t>七、五号楼</t>
  </si>
  <si>
    <t>1600x600</t>
  </si>
  <si>
    <t>科室门头型材灯箱</t>
  </si>
  <si>
    <t>公共区域楼层编号标识</t>
  </si>
  <si>
    <t>八、影像楼</t>
  </si>
  <si>
    <t>贵州医科大学附属医院  全院导视系统数量及参数（三级导视）</t>
  </si>
  <si>
    <t xml:space="preserve">一、门诊楼 </t>
  </si>
  <si>
    <t>各科室
诊室门牌
(双面)</t>
  </si>
  <si>
    <t>350x160</t>
  </si>
  <si>
    <t>2mm厚国标304不锈钢，镀锌板数控切割，折压焊接成型，刨槽折弯，防锈防腐处理，打磨抛光烤汽车漆，不锈钢凸起焊接成型，烤漆丝印，PC聚碳酸脂精工雕刻，内嵌强磁，定制设计制作安装。</t>
  </si>
  <si>
    <t>医师办公室门牌单面</t>
  </si>
  <si>
    <t>360x170</t>
  </si>
  <si>
    <t>各科工作人员及宣传栏</t>
  </si>
  <si>
    <t>2400x1200x250</t>
  </si>
  <si>
    <t>2mm国标304不锈钢，专用型材，镀锌板数控切割，折压焊接成型,打磨抛光烤汽车漆，丝印文字,数码喷印冷渡磨砂贴，PC聚碳酸脂精工雕刻，无色粘合剂，内置蓝景LED光源（4000k、110lm），液压撑杆,内置箱锁：定制设计制作安装。</t>
  </si>
  <si>
    <t>公共区护士站双面灯箱</t>
  </si>
  <si>
    <t>2mm厚国标304不锈钢，镀锌板数控切割，专用型材数控切割，开槽焊接成型，打磨抛光烤汽车漆，防锈防腐处理，内置蓝景LED光源（4000k、110lm），PC聚碳酸脂板烤汽车漆，型材丝印，文字发光：定制设计制作安装。</t>
  </si>
  <si>
    <t>护理记事栏</t>
  </si>
  <si>
    <t>1200x800</t>
  </si>
  <si>
    <t>2mm国标304不锈钢，丝印，钢化白板玻璃，渡磁，可吸附，倒角，打磨，线条丝印ABS数码雕刻，磁吸，镜钉安装，定制设计制作安装。</t>
  </si>
  <si>
    <t>病房牌</t>
  </si>
  <si>
    <t>270x350</t>
  </si>
  <si>
    <t>1.2mm镀锌板烤汽车漆，5+5mm亚克力雕刻，烤漆丝印，面上插片可抽插可更换，内容丝印。，定制设计制作安装。</t>
  </si>
  <si>
    <t>贵州医科大学附属医院  全院导视系统数量及参数（四级导视）</t>
  </si>
  <si>
    <t>上墙医生制度标识</t>
  </si>
  <si>
    <t>400x600</t>
  </si>
  <si>
    <t>丝网印刷，烤漆，恒温折压，凹陷5mm，烤漆，分体式安装，丝网印刷， 烤漆无缝焊接象牙板激光切割，抛光打磨，化学粘贴，定制设计制作安装。</t>
  </si>
  <si>
    <t>消防逃生示意图</t>
  </si>
  <si>
    <t>600x450</t>
  </si>
  <si>
    <t>消防栓提示标识</t>
  </si>
  <si>
    <t>400x400</t>
  </si>
  <si>
    <t>聚乙酸酯激光切割，抛光打磨，化学粘贴，数控雕刻，烤漆丝网印刷，定制设计制作安装。</t>
  </si>
  <si>
    <t>床头牌</t>
  </si>
  <si>
    <t>300x300</t>
  </si>
  <si>
    <t xml:space="preserve"> 12mm聚乙酸酯激光切割，5+5mm亚克力雕刻，烤漆丝印，面上插片可抽插可更换，内容丝印，定制设计制作安装。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</si>
</sst>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宋体"/>
      <charset val="134"/>
    </font>
    <font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58C2AF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9CDBCE"/>
        <bgColor indexed="64"/>
      </patternFill>
    </fill>
    <fill>
      <patternFill patternType="solid">
        <fgColor rgb="FFDBCEDF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 wrapText="1"/>
    </xf>
    <xf numFmtId="0" fontId="2" fillId="6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horizontal="left" vertical="center"/>
    </xf>
    <xf numFmtId="0" fontId="5" fillId="8" borderId="0" xfId="0" applyFont="1" applyFill="1" applyAlignment="1">
      <alignment horizontal="left" vertical="center"/>
    </xf>
    <xf numFmtId="0" fontId="2" fillId="8" borderId="0" xfId="0" applyFont="1" applyFill="1" applyAlignment="1">
      <alignment horizontal="left" vertical="center" wrapText="1"/>
    </xf>
    <xf numFmtId="0" fontId="2" fillId="8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0" fontId="6" fillId="8" borderId="0" xfId="0" applyFont="1" applyFill="1" applyAlignment="1">
      <alignment horizontal="left" vertical="center"/>
    </xf>
    <xf numFmtId="0" fontId="1" fillId="8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AED05"/>
      <color rgb="00DBCEDF"/>
      <color rgb="009CDBCE"/>
      <color rgb="0058C2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png"/><Relationship Id="rId80" Type="http://schemas.openxmlformats.org/officeDocument/2006/relationships/image" Target="media/image80.png"/><Relationship Id="rId8" Type="http://schemas.openxmlformats.org/officeDocument/2006/relationships/image" Target="media/image8.png"/><Relationship Id="rId79" Type="http://schemas.openxmlformats.org/officeDocument/2006/relationships/image" Target="media/image79.png"/><Relationship Id="rId78" Type="http://schemas.openxmlformats.org/officeDocument/2006/relationships/image" Target="media/image78.png"/><Relationship Id="rId77" Type="http://schemas.openxmlformats.org/officeDocument/2006/relationships/image" Target="media/image77.png"/><Relationship Id="rId76" Type="http://schemas.openxmlformats.org/officeDocument/2006/relationships/image" Target="media/image76.png"/><Relationship Id="rId75" Type="http://schemas.openxmlformats.org/officeDocument/2006/relationships/image" Target="media/image75.png"/><Relationship Id="rId74" Type="http://schemas.openxmlformats.org/officeDocument/2006/relationships/image" Target="media/image74.png"/><Relationship Id="rId73" Type="http://schemas.openxmlformats.org/officeDocument/2006/relationships/image" Target="media/image73.png"/><Relationship Id="rId72" Type="http://schemas.openxmlformats.org/officeDocument/2006/relationships/image" Target="media/image72.png"/><Relationship Id="rId71" Type="http://schemas.openxmlformats.org/officeDocument/2006/relationships/image" Target="media/image71.png"/><Relationship Id="rId70" Type="http://schemas.openxmlformats.org/officeDocument/2006/relationships/image" Target="media/image70.png"/><Relationship Id="rId7" Type="http://schemas.openxmlformats.org/officeDocument/2006/relationships/image" Target="media/image7.png"/><Relationship Id="rId69" Type="http://schemas.openxmlformats.org/officeDocument/2006/relationships/image" Target="media/image69.png"/><Relationship Id="rId68" Type="http://schemas.openxmlformats.org/officeDocument/2006/relationships/image" Target="media/image68.png"/><Relationship Id="rId67" Type="http://schemas.openxmlformats.org/officeDocument/2006/relationships/image" Target="media/image67.png"/><Relationship Id="rId66" Type="http://schemas.openxmlformats.org/officeDocument/2006/relationships/image" Target="media/image66.png"/><Relationship Id="rId65" Type="http://schemas.openxmlformats.org/officeDocument/2006/relationships/image" Target="media/image65.png"/><Relationship Id="rId64" Type="http://schemas.openxmlformats.org/officeDocument/2006/relationships/image" Target="media/image64.png"/><Relationship Id="rId63" Type="http://schemas.openxmlformats.org/officeDocument/2006/relationships/image" Target="media/image63.png"/><Relationship Id="rId62" Type="http://schemas.openxmlformats.org/officeDocument/2006/relationships/image" Target="media/image62.png"/><Relationship Id="rId61" Type="http://schemas.openxmlformats.org/officeDocument/2006/relationships/image" Target="media/image61.png"/><Relationship Id="rId60" Type="http://schemas.openxmlformats.org/officeDocument/2006/relationships/image" Target="media/image60.png"/><Relationship Id="rId6" Type="http://schemas.openxmlformats.org/officeDocument/2006/relationships/image" Target="media/image6.png"/><Relationship Id="rId59" Type="http://schemas.openxmlformats.org/officeDocument/2006/relationships/image" Target="media/image59.png"/><Relationship Id="rId58" Type="http://schemas.openxmlformats.org/officeDocument/2006/relationships/image" Target="media/image58.png"/><Relationship Id="rId57" Type="http://schemas.openxmlformats.org/officeDocument/2006/relationships/image" Target="media/image57.png"/><Relationship Id="rId56" Type="http://schemas.openxmlformats.org/officeDocument/2006/relationships/image" Target="media/image56.png"/><Relationship Id="rId55" Type="http://schemas.openxmlformats.org/officeDocument/2006/relationships/image" Target="media/image55.png"/><Relationship Id="rId54" Type="http://schemas.openxmlformats.org/officeDocument/2006/relationships/image" Target="media/image54.png"/><Relationship Id="rId53" Type="http://schemas.openxmlformats.org/officeDocument/2006/relationships/image" Target="media/image53.png"/><Relationship Id="rId52" Type="http://schemas.openxmlformats.org/officeDocument/2006/relationships/image" Target="media/image52.png"/><Relationship Id="rId51" Type="http://schemas.openxmlformats.org/officeDocument/2006/relationships/image" Target="media/image51.png"/><Relationship Id="rId50" Type="http://schemas.openxmlformats.org/officeDocument/2006/relationships/image" Target="media/image50.png"/><Relationship Id="rId5" Type="http://schemas.openxmlformats.org/officeDocument/2006/relationships/image" Target="media/image5.png"/><Relationship Id="rId49" Type="http://schemas.openxmlformats.org/officeDocument/2006/relationships/image" Target="media/image49.png"/><Relationship Id="rId48" Type="http://schemas.openxmlformats.org/officeDocument/2006/relationships/image" Target="media/image48.png"/><Relationship Id="rId47" Type="http://schemas.openxmlformats.org/officeDocument/2006/relationships/image" Target="media/image47.png"/><Relationship Id="rId46" Type="http://schemas.openxmlformats.org/officeDocument/2006/relationships/image" Target="media/image46.png"/><Relationship Id="rId45" Type="http://schemas.openxmlformats.org/officeDocument/2006/relationships/image" Target="media/image45.png"/><Relationship Id="rId44" Type="http://schemas.openxmlformats.org/officeDocument/2006/relationships/image" Target="media/image44.png"/><Relationship Id="rId43" Type="http://schemas.openxmlformats.org/officeDocument/2006/relationships/image" Target="media/image43.png"/><Relationship Id="rId42" Type="http://schemas.openxmlformats.org/officeDocument/2006/relationships/image" Target="media/image42.png"/><Relationship Id="rId41" Type="http://schemas.openxmlformats.org/officeDocument/2006/relationships/image" Target="media/image41.png"/><Relationship Id="rId40" Type="http://schemas.openxmlformats.org/officeDocument/2006/relationships/image" Target="media/image40.png"/><Relationship Id="rId4" Type="http://schemas.openxmlformats.org/officeDocument/2006/relationships/image" Target="media/image4.png"/><Relationship Id="rId39" Type="http://schemas.openxmlformats.org/officeDocument/2006/relationships/image" Target="media/image39.png"/><Relationship Id="rId38" Type="http://schemas.openxmlformats.org/officeDocument/2006/relationships/image" Target="media/image38.png"/><Relationship Id="rId37" Type="http://schemas.openxmlformats.org/officeDocument/2006/relationships/image" Target="media/image37.png"/><Relationship Id="rId36" Type="http://schemas.openxmlformats.org/officeDocument/2006/relationships/image" Target="media/image36.png"/><Relationship Id="rId35" Type="http://schemas.openxmlformats.org/officeDocument/2006/relationships/image" Target="media/image35.png"/><Relationship Id="rId34" Type="http://schemas.openxmlformats.org/officeDocument/2006/relationships/image" Target="media/image34.png"/><Relationship Id="rId33" Type="http://schemas.openxmlformats.org/officeDocument/2006/relationships/image" Target="media/image33.png"/><Relationship Id="rId32" Type="http://schemas.openxmlformats.org/officeDocument/2006/relationships/image" Target="media/image32.png"/><Relationship Id="rId31" Type="http://schemas.openxmlformats.org/officeDocument/2006/relationships/image" Target="media/image31.png"/><Relationship Id="rId30" Type="http://schemas.openxmlformats.org/officeDocument/2006/relationships/image" Target="media/image30.png"/><Relationship Id="rId3" Type="http://schemas.openxmlformats.org/officeDocument/2006/relationships/image" Target="media/image3.png"/><Relationship Id="rId29" Type="http://schemas.openxmlformats.org/officeDocument/2006/relationships/image" Target="media/image29.png"/><Relationship Id="rId28" Type="http://schemas.openxmlformats.org/officeDocument/2006/relationships/image" Target="media/image28.png"/><Relationship Id="rId27" Type="http://schemas.openxmlformats.org/officeDocument/2006/relationships/image" Target="media/image27.png"/><Relationship Id="rId26" Type="http://schemas.openxmlformats.org/officeDocument/2006/relationships/image" Target="media/image26.png"/><Relationship Id="rId25" Type="http://schemas.openxmlformats.org/officeDocument/2006/relationships/image" Target="media/image25.png"/><Relationship Id="rId24" Type="http://schemas.openxmlformats.org/officeDocument/2006/relationships/image" Target="media/image24.png"/><Relationship Id="rId23" Type="http://schemas.openxmlformats.org/officeDocument/2006/relationships/image" Target="media/image23.png"/><Relationship Id="rId22" Type="http://schemas.openxmlformats.org/officeDocument/2006/relationships/image" Target="media/image22.png"/><Relationship Id="rId21" Type="http://schemas.openxmlformats.org/officeDocument/2006/relationships/image" Target="media/image21.png"/><Relationship Id="rId20" Type="http://schemas.openxmlformats.org/officeDocument/2006/relationships/image" Target="media/image20.png"/><Relationship Id="rId2" Type="http://schemas.openxmlformats.org/officeDocument/2006/relationships/image" Target="media/image2.png"/><Relationship Id="rId19" Type="http://schemas.openxmlformats.org/officeDocument/2006/relationships/image" Target="media/image19.png"/><Relationship Id="rId18" Type="http://schemas.openxmlformats.org/officeDocument/2006/relationships/image" Target="media/image18.png"/><Relationship Id="rId17" Type="http://schemas.openxmlformats.org/officeDocument/2006/relationships/image" Target="media/image17.png"/><Relationship Id="rId16" Type="http://schemas.openxmlformats.org/officeDocument/2006/relationships/image" Target="media/image16.png"/><Relationship Id="rId15" Type="http://schemas.openxmlformats.org/officeDocument/2006/relationships/image" Target="media/image15.png"/><Relationship Id="rId14" Type="http://schemas.openxmlformats.org/officeDocument/2006/relationships/image" Target="media/image14.png"/><Relationship Id="rId13" Type="http://schemas.openxmlformats.org/officeDocument/2006/relationships/image" Target="media/image13.png"/><Relationship Id="rId12" Type="http://schemas.openxmlformats.org/officeDocument/2006/relationships/image" Target="media/image12.png"/><Relationship Id="rId11" Type="http://schemas.openxmlformats.org/officeDocument/2006/relationships/image" Target="media/image11.png"/><Relationship Id="rId10" Type="http://schemas.openxmlformats.org/officeDocument/2006/relationships/image" Target="media/image10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9" Type="http://www.wps.cn/officeDocument/2020/cellImage" Target="cellimages.xml"/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D3" sqref="D3:D7"/>
    </sheetView>
  </sheetViews>
  <sheetFormatPr defaultColWidth="17.6296296296296" defaultRowHeight="51" customHeight="1" outlineLevelCol="3"/>
  <cols>
    <col min="1" max="1" width="8.5" customWidth="1"/>
    <col min="2" max="4" width="23.6296296296296" customWidth="1"/>
    <col min="5" max="16383" width="17.6296296296296" customWidth="1"/>
  </cols>
  <sheetData>
    <row r="1" ht="69" customHeight="1" spans="1:4">
      <c r="A1" s="79" t="s">
        <v>0</v>
      </c>
      <c r="B1" s="80"/>
      <c r="C1" s="80"/>
      <c r="D1" s="80"/>
    </row>
    <row r="2" customHeight="1" spans="1:4">
      <c r="A2" s="81" t="s">
        <v>1</v>
      </c>
      <c r="B2" s="81" t="s">
        <v>2</v>
      </c>
      <c r="C2" s="81" t="s">
        <v>3</v>
      </c>
      <c r="D2" s="81" t="s">
        <v>4</v>
      </c>
    </row>
    <row r="3" customHeight="1" spans="1:4">
      <c r="A3" s="81">
        <v>1</v>
      </c>
      <c r="B3" s="81" t="s">
        <v>5</v>
      </c>
      <c r="C3" s="81" t="s">
        <v>6</v>
      </c>
      <c r="D3" s="81"/>
    </row>
    <row r="4" customHeight="1" spans="1:4">
      <c r="A4" s="81">
        <v>2</v>
      </c>
      <c r="B4" s="81" t="s">
        <v>7</v>
      </c>
      <c r="C4" s="81" t="s">
        <v>8</v>
      </c>
      <c r="D4" s="81"/>
    </row>
    <row r="5" customHeight="1" spans="1:4">
      <c r="A5" s="81">
        <v>3</v>
      </c>
      <c r="B5" s="81" t="s">
        <v>9</v>
      </c>
      <c r="C5" s="81" t="s">
        <v>10</v>
      </c>
      <c r="D5" s="81"/>
    </row>
    <row r="6" customHeight="1" spans="1:4">
      <c r="A6" s="81">
        <v>4</v>
      </c>
      <c r="B6" s="81" t="s">
        <v>11</v>
      </c>
      <c r="C6" s="81" t="s">
        <v>12</v>
      </c>
      <c r="D6" s="81"/>
    </row>
    <row r="7" ht="68" customHeight="1" spans="1:4">
      <c r="A7" s="81"/>
      <c r="B7" s="81"/>
      <c r="C7" s="81" t="s">
        <v>13</v>
      </c>
      <c r="D7" s="81"/>
    </row>
    <row r="8" customHeight="1" spans="1:4">
      <c r="A8" s="82"/>
      <c r="B8" s="82"/>
      <c r="C8" s="82"/>
      <c r="D8" s="82"/>
    </row>
    <row r="9" customHeight="1" spans="1:4">
      <c r="A9" s="82"/>
      <c r="B9" s="82"/>
      <c r="C9" s="82"/>
      <c r="D9" s="82"/>
    </row>
    <row r="10" customHeight="1" spans="1:4">
      <c r="A10" s="82"/>
      <c r="B10" s="82"/>
      <c r="C10" s="82"/>
      <c r="D10" s="82"/>
    </row>
    <row r="11" customHeight="1" spans="1:4">
      <c r="A11" s="82"/>
      <c r="B11" s="82"/>
      <c r="C11" s="82"/>
      <c r="D11" s="82"/>
    </row>
    <row r="12" customHeight="1" spans="1:4">
      <c r="A12" s="82"/>
      <c r="B12" s="82"/>
      <c r="C12" s="82"/>
      <c r="D12" s="82"/>
    </row>
    <row r="13" customHeight="1" spans="1:4">
      <c r="A13" s="82"/>
      <c r="B13" s="82"/>
      <c r="C13" s="82"/>
      <c r="D13" s="82"/>
    </row>
    <row r="14" customHeight="1" spans="1:4">
      <c r="A14" s="82"/>
      <c r="B14" s="82"/>
      <c r="C14" s="82"/>
      <c r="D14" s="82"/>
    </row>
    <row r="15" customHeight="1" spans="1:4">
      <c r="A15" s="82"/>
      <c r="B15" s="82"/>
      <c r="C15" s="82"/>
      <c r="D15" s="82"/>
    </row>
    <row r="16" customHeight="1" spans="1:4">
      <c r="A16" s="82"/>
      <c r="B16" s="82"/>
      <c r="C16" s="82"/>
      <c r="D16" s="82"/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zoomScale="115" zoomScaleNormal="115" topLeftCell="A10" workbookViewId="0">
      <selection activeCell="A10" sqref="$A1:$XFD1048576"/>
    </sheetView>
  </sheetViews>
  <sheetFormatPr defaultColWidth="9" defaultRowHeight="100" customHeight="1"/>
  <cols>
    <col min="1" max="1" width="4" style="1" customWidth="1"/>
    <col min="2" max="2" width="9.11111111111111" style="67" customWidth="1"/>
    <col min="3" max="3" width="24.5555555555556" style="1" customWidth="1"/>
    <col min="4" max="4" width="14.5" style="1" customWidth="1"/>
    <col min="5" max="5" width="5.44444444444444" style="1" customWidth="1"/>
    <col min="6" max="6" width="5.87962962962963" style="1" customWidth="1"/>
    <col min="7" max="7" width="9.66666666666667" style="1" customWidth="1"/>
    <col min="8" max="8" width="10.8796296296296" style="1" customWidth="1"/>
    <col min="9" max="9" width="33.6296296296296" style="1" customWidth="1"/>
    <col min="10" max="16384" width="9" style="1"/>
  </cols>
  <sheetData>
    <row r="1" ht="57" customHeight="1" spans="1:9">
      <c r="A1" s="5" t="s">
        <v>14</v>
      </c>
      <c r="B1" s="7"/>
      <c r="C1" s="7"/>
      <c r="D1" s="6"/>
      <c r="E1" s="7"/>
      <c r="F1" s="7"/>
      <c r="G1" s="7"/>
      <c r="H1" s="8"/>
      <c r="I1" s="37"/>
    </row>
    <row r="2" ht="46" customHeight="1" spans="1:9">
      <c r="A2" s="68" t="s">
        <v>15</v>
      </c>
      <c r="B2" s="69"/>
      <c r="C2" s="68"/>
      <c r="D2" s="70"/>
      <c r="E2" s="68"/>
      <c r="F2" s="68"/>
      <c r="G2" s="68"/>
      <c r="H2" s="71"/>
      <c r="I2" s="68"/>
    </row>
    <row r="3" ht="39" customHeight="1" spans="1:9">
      <c r="A3" s="12" t="s">
        <v>1</v>
      </c>
      <c r="B3" s="12" t="s">
        <v>16</v>
      </c>
      <c r="C3" s="12" t="s">
        <v>17</v>
      </c>
      <c r="D3" s="13" t="s">
        <v>18</v>
      </c>
      <c r="E3" s="12" t="s">
        <v>19</v>
      </c>
      <c r="F3" s="12" t="s">
        <v>3</v>
      </c>
      <c r="G3" s="12" t="s">
        <v>20</v>
      </c>
      <c r="H3" s="14" t="s">
        <v>21</v>
      </c>
      <c r="I3" s="12" t="s">
        <v>22</v>
      </c>
    </row>
    <row r="4" ht="159" customHeight="1" spans="1:9">
      <c r="A4" s="72">
        <v>1</v>
      </c>
      <c r="B4" s="73" t="s">
        <v>23</v>
      </c>
      <c r="C4" s="74" t="str">
        <f>_xlfn.DISPIMG("ID_D6E8A493751449CEAA3682D518163798",1)</f>
        <v>=DISPIMG("ID_D6E8A493751449CEAA3682D518163798",1)</v>
      </c>
      <c r="D4" s="73" t="s">
        <v>24</v>
      </c>
      <c r="E4" s="72" t="s">
        <v>25</v>
      </c>
      <c r="F4" s="72">
        <v>5</v>
      </c>
      <c r="G4" s="72"/>
      <c r="H4" s="75"/>
      <c r="I4" s="62" t="s">
        <v>26</v>
      </c>
    </row>
    <row r="5" ht="159" customHeight="1" spans="1:9">
      <c r="A5" s="72">
        <v>2</v>
      </c>
      <c r="B5" s="73" t="s">
        <v>27</v>
      </c>
      <c r="C5" s="74" t="str">
        <f>_xlfn.DISPIMG("ID_7D11DAB5F64C4C629C0FAA9C16C1F234",1)</f>
        <v>=DISPIMG("ID_7D11DAB5F64C4C629C0FAA9C16C1F234",1)</v>
      </c>
      <c r="D5" s="73" t="s">
        <v>28</v>
      </c>
      <c r="E5" s="72" t="s">
        <v>25</v>
      </c>
      <c r="F5" s="72">
        <v>9</v>
      </c>
      <c r="G5" s="72"/>
      <c r="H5" s="75"/>
      <c r="I5" s="62" t="s">
        <v>29</v>
      </c>
    </row>
    <row r="6" ht="159" customHeight="1" spans="1:9">
      <c r="A6" s="72">
        <v>3</v>
      </c>
      <c r="B6" s="73" t="s">
        <v>30</v>
      </c>
      <c r="C6" s="74" t="str">
        <f>_xlfn.DISPIMG("ID_2AE49D19857544F78280098214A41A2D",1)</f>
        <v>=DISPIMG("ID_2AE49D19857544F78280098214A41A2D",1)</v>
      </c>
      <c r="D6" s="73" t="s">
        <v>31</v>
      </c>
      <c r="E6" s="72" t="s">
        <v>25</v>
      </c>
      <c r="F6" s="72">
        <v>1</v>
      </c>
      <c r="G6" s="72"/>
      <c r="H6" s="75"/>
      <c r="I6" s="62" t="s">
        <v>29</v>
      </c>
    </row>
    <row r="7" ht="159" customHeight="1" spans="1:9">
      <c r="A7" s="72">
        <v>4</v>
      </c>
      <c r="B7" s="73" t="s">
        <v>32</v>
      </c>
      <c r="C7" s="76" t="str">
        <f>_xlfn.DISPIMG("ID_FA693215C9694D9C823045B25D9052E7",1)</f>
        <v>=DISPIMG("ID_FA693215C9694D9C823045B25D9052E7",1)</v>
      </c>
      <c r="D7" s="73" t="s">
        <v>33</v>
      </c>
      <c r="E7" s="72" t="s">
        <v>25</v>
      </c>
      <c r="F7" s="72">
        <v>5</v>
      </c>
      <c r="G7" s="72"/>
      <c r="H7" s="75"/>
      <c r="I7" s="62" t="s">
        <v>34</v>
      </c>
    </row>
    <row r="8" ht="159" customHeight="1" spans="1:9">
      <c r="A8" s="72">
        <v>5</v>
      </c>
      <c r="B8" s="73" t="s">
        <v>35</v>
      </c>
      <c r="C8" s="74" t="str">
        <f>_xlfn.DISPIMG("ID_ABF046829A804DA08EBB301A70444B61",1)</f>
        <v>=DISPIMG("ID_ABF046829A804DA08EBB301A70444B61",1)</v>
      </c>
      <c r="D8" s="73" t="s">
        <v>36</v>
      </c>
      <c r="E8" s="72" t="s">
        <v>25</v>
      </c>
      <c r="F8" s="72">
        <v>5</v>
      </c>
      <c r="G8" s="72"/>
      <c r="H8" s="75"/>
      <c r="I8" s="62" t="s">
        <v>37</v>
      </c>
    </row>
    <row r="9" ht="159" customHeight="1" spans="1:9">
      <c r="A9" s="72">
        <v>6</v>
      </c>
      <c r="B9" s="73" t="s">
        <v>38</v>
      </c>
      <c r="C9" s="74" t="str">
        <f>_xlfn.DISPIMG("ID_2C897D02870E4EF7A9D909112C03D348",1)</f>
        <v>=DISPIMG("ID_2C897D02870E4EF7A9D909112C03D348",1)</v>
      </c>
      <c r="D9" s="73" t="s">
        <v>39</v>
      </c>
      <c r="E9" s="72" t="s">
        <v>25</v>
      </c>
      <c r="F9" s="72">
        <v>6</v>
      </c>
      <c r="G9" s="72"/>
      <c r="H9" s="75"/>
      <c r="I9" s="62" t="s">
        <v>40</v>
      </c>
    </row>
    <row r="10" ht="159" customHeight="1" spans="1:9">
      <c r="A10" s="72">
        <v>7</v>
      </c>
      <c r="B10" s="73" t="s">
        <v>41</v>
      </c>
      <c r="C10" s="74" t="str">
        <f>_xlfn.DISPIMG("ID_5F9F0BE2AD104DD3996F358C5695E026",1)</f>
        <v>=DISPIMG("ID_5F9F0BE2AD104DD3996F358C5695E026",1)</v>
      </c>
      <c r="D10" s="73" t="s">
        <v>42</v>
      </c>
      <c r="E10" s="72" t="s">
        <v>25</v>
      </c>
      <c r="F10" s="72">
        <v>2</v>
      </c>
      <c r="G10" s="72"/>
      <c r="H10" s="75"/>
      <c r="I10" s="62" t="s">
        <v>43</v>
      </c>
    </row>
    <row r="11" ht="159" customHeight="1" spans="1:9">
      <c r="A11" s="72">
        <v>8</v>
      </c>
      <c r="B11" s="73" t="s">
        <v>44</v>
      </c>
      <c r="C11" s="74" t="str">
        <f>_xlfn.DISPIMG("ID_7C1105B39E4F48069F79F4F1015815D6",1)</f>
        <v>=DISPIMG("ID_7C1105B39E4F48069F79F4F1015815D6",1)</v>
      </c>
      <c r="D11" s="73" t="s">
        <v>45</v>
      </c>
      <c r="E11" s="72" t="s">
        <v>25</v>
      </c>
      <c r="F11" s="72">
        <v>20</v>
      </c>
      <c r="G11" s="72"/>
      <c r="H11" s="75"/>
      <c r="I11" s="62" t="s">
        <v>46</v>
      </c>
    </row>
    <row r="12" ht="40" customHeight="1" spans="1:7">
      <c r="A12" s="77"/>
      <c r="G12" s="1" t="s">
        <v>47</v>
      </c>
    </row>
    <row r="13" customHeight="1" spans="1:9">
      <c r="A13" s="61" t="s">
        <v>48</v>
      </c>
      <c r="B13" s="78"/>
      <c r="C13" s="61"/>
      <c r="D13" s="61"/>
      <c r="E13" s="61"/>
      <c r="F13" s="61"/>
      <c r="G13" s="61"/>
      <c r="H13" s="61"/>
      <c r="I13" s="61"/>
    </row>
  </sheetData>
  <mergeCells count="3">
    <mergeCell ref="A1:I1"/>
    <mergeCell ref="A2:I2"/>
    <mergeCell ref="A13:I13"/>
  </mergeCells>
  <printOptions horizontalCentered="1"/>
  <pageMargins left="0.393055555555556" right="0.393055555555556" top="0.786805555555556" bottom="0.393055555555556" header="0" footer="0"/>
  <pageSetup paperSize="9" scale="81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4"/>
  <sheetViews>
    <sheetView topLeftCell="A25" workbookViewId="0">
      <selection activeCell="A25" sqref="$A1:$XFD1048576"/>
    </sheetView>
  </sheetViews>
  <sheetFormatPr defaultColWidth="9" defaultRowHeight="100" customHeight="1"/>
  <cols>
    <col min="1" max="1" width="4" style="1" customWidth="1"/>
    <col min="2" max="2" width="9.11111111111111" style="1" customWidth="1"/>
    <col min="3" max="3" width="24.5555555555556" style="1" customWidth="1"/>
    <col min="4" max="4" width="14.5" style="1" customWidth="1"/>
    <col min="5" max="5" width="5.44444444444444" style="1" customWidth="1"/>
    <col min="6" max="6" width="5.87962962962963" style="1" customWidth="1"/>
    <col min="7" max="7" width="9.66666666666667" style="1" customWidth="1"/>
    <col min="8" max="8" width="14.1296296296296" style="1" customWidth="1"/>
    <col min="9" max="9" width="33.6296296296296" style="1" customWidth="1"/>
    <col min="10" max="16384" width="9" style="1"/>
  </cols>
  <sheetData>
    <row r="1" s="1" customFormat="1" ht="57" customHeight="1" spans="1:9">
      <c r="A1" s="5" t="s">
        <v>49</v>
      </c>
      <c r="B1" s="7"/>
      <c r="C1" s="7"/>
      <c r="D1" s="6"/>
      <c r="E1" s="7"/>
      <c r="F1" s="7"/>
      <c r="G1" s="7"/>
      <c r="H1" s="8"/>
      <c r="I1" s="37"/>
    </row>
    <row r="2" s="1" customFormat="1" ht="27" customHeight="1" spans="1:9">
      <c r="A2" s="41" t="s">
        <v>50</v>
      </c>
      <c r="B2" s="42"/>
      <c r="C2" s="42"/>
      <c r="D2" s="42"/>
      <c r="E2" s="42"/>
      <c r="F2" s="42"/>
      <c r="G2" s="42"/>
      <c r="H2" s="42"/>
      <c r="I2" s="42"/>
    </row>
    <row r="3" s="1" customFormat="1" ht="25" customHeight="1" spans="1:9">
      <c r="A3" s="43" t="s">
        <v>1</v>
      </c>
      <c r="B3" s="43" t="s">
        <v>51</v>
      </c>
      <c r="C3" s="43" t="s">
        <v>17</v>
      </c>
      <c r="D3" s="44" t="s">
        <v>18</v>
      </c>
      <c r="E3" s="43" t="s">
        <v>19</v>
      </c>
      <c r="F3" s="43" t="s">
        <v>3</v>
      </c>
      <c r="G3" s="43" t="s">
        <v>20</v>
      </c>
      <c r="H3" s="45" t="s">
        <v>21</v>
      </c>
      <c r="I3" s="43" t="s">
        <v>22</v>
      </c>
    </row>
    <row r="4" s="1" customFormat="1" ht="119" customHeight="1" spans="1:9">
      <c r="A4" s="43">
        <v>1</v>
      </c>
      <c r="B4" s="44" t="s">
        <v>52</v>
      </c>
      <c r="C4" s="46" t="str">
        <f>_xlfn.DISPIMG("ID_4047D2FC59714C0A8EE6595E74DF1EAD",1)</f>
        <v>=DISPIMG("ID_4047D2FC59714C0A8EE6595E74DF1EAD",1)</v>
      </c>
      <c r="D4" s="43" t="s">
        <v>53</v>
      </c>
      <c r="E4" s="43" t="s">
        <v>25</v>
      </c>
      <c r="F4" s="43">
        <v>6</v>
      </c>
      <c r="G4" s="43"/>
      <c r="H4" s="45"/>
      <c r="I4" s="62" t="s">
        <v>54</v>
      </c>
    </row>
    <row r="5" s="1" customFormat="1" customHeight="1" spans="1:9">
      <c r="A5" s="43">
        <v>2</v>
      </c>
      <c r="B5" s="44" t="s">
        <v>55</v>
      </c>
      <c r="C5" s="46" t="str">
        <f>_xlfn.DISPIMG("ID_A53A5E2DBD3A4A4BA1942C6B521BE635",1)</f>
        <v>=DISPIMG("ID_A53A5E2DBD3A4A4BA1942C6B521BE635",1)</v>
      </c>
      <c r="D5" s="43" t="s">
        <v>56</v>
      </c>
      <c r="E5" s="43" t="s">
        <v>57</v>
      </c>
      <c r="F5" s="43">
        <v>24</v>
      </c>
      <c r="G5" s="43"/>
      <c r="H5" s="45"/>
      <c r="I5" s="62" t="s">
        <v>58</v>
      </c>
    </row>
    <row r="6" s="1" customFormat="1" customHeight="1" spans="1:9">
      <c r="A6" s="43">
        <v>3</v>
      </c>
      <c r="B6" s="44" t="s">
        <v>59</v>
      </c>
      <c r="C6" s="46" t="str">
        <f>_xlfn.DISPIMG("ID_A65D09E8584144CE83C46B5D98C01423",1)</f>
        <v>=DISPIMG("ID_A65D09E8584144CE83C46B5D98C01423",1)</v>
      </c>
      <c r="D6" s="43" t="s">
        <v>60</v>
      </c>
      <c r="E6" s="43" t="s">
        <v>57</v>
      </c>
      <c r="F6" s="43">
        <v>19</v>
      </c>
      <c r="G6" s="43"/>
      <c r="H6" s="45"/>
      <c r="I6" s="62" t="s">
        <v>61</v>
      </c>
    </row>
    <row r="7" s="1" customFormat="1" customHeight="1" spans="1:9">
      <c r="A7" s="43">
        <v>4</v>
      </c>
      <c r="B7" s="44" t="s">
        <v>62</v>
      </c>
      <c r="C7" s="46" t="str">
        <f>_xlfn.DISPIMG("ID_F2A77733624D40EDA22EFB6DD6645139",1)</f>
        <v>=DISPIMG("ID_F2A77733624D40EDA22EFB6DD6645139",1)</v>
      </c>
      <c r="D7" s="43" t="s">
        <v>63</v>
      </c>
      <c r="E7" s="43" t="s">
        <v>25</v>
      </c>
      <c r="F7" s="43">
        <v>11</v>
      </c>
      <c r="G7" s="43"/>
      <c r="H7" s="45"/>
      <c r="I7" s="62" t="s">
        <v>64</v>
      </c>
    </row>
    <row r="8" s="1" customFormat="1" customHeight="1" spans="1:9">
      <c r="A8" s="43">
        <v>5</v>
      </c>
      <c r="B8" s="44" t="s">
        <v>65</v>
      </c>
      <c r="C8" s="46" t="str">
        <f>_xlfn.DISPIMG("ID_1A12470243DE4228AEBC01E4BA9149DB",1)</f>
        <v>=DISPIMG("ID_1A12470243DE4228AEBC01E4BA9149DB",1)</v>
      </c>
      <c r="D8" s="43"/>
      <c r="E8" s="43" t="s">
        <v>25</v>
      </c>
      <c r="F8" s="43">
        <v>9</v>
      </c>
      <c r="G8" s="43"/>
      <c r="H8" s="45"/>
      <c r="I8" s="62" t="s">
        <v>66</v>
      </c>
    </row>
    <row r="9" s="1" customFormat="1" customHeight="1" spans="1:9">
      <c r="A9" s="43">
        <v>6</v>
      </c>
      <c r="B9" s="44" t="s">
        <v>67</v>
      </c>
      <c r="C9" s="46" t="str">
        <f>_xlfn.DISPIMG("ID_511DD56EEA8C4906887109ACAA8F56A8",1)</f>
        <v>=DISPIMG("ID_511DD56EEA8C4906887109ACAA8F56A8",1)</v>
      </c>
      <c r="D9" s="43" t="s">
        <v>68</v>
      </c>
      <c r="E9" s="43" t="s">
        <v>57</v>
      </c>
      <c r="F9" s="43">
        <v>24</v>
      </c>
      <c r="G9" s="43"/>
      <c r="H9" s="45"/>
      <c r="I9" s="62" t="s">
        <v>69</v>
      </c>
    </row>
    <row r="10" s="1" customFormat="1" ht="133" customHeight="1" spans="1:9">
      <c r="A10" s="43">
        <v>7</v>
      </c>
      <c r="B10" s="44" t="s">
        <v>70</v>
      </c>
      <c r="C10" s="46" t="str">
        <f>_xlfn.DISPIMG("ID_2BAAD024972440A986931F3C8021FF5C",1)</f>
        <v>=DISPIMG("ID_2BAAD024972440A986931F3C8021FF5C",1)</v>
      </c>
      <c r="D10" s="43" t="s">
        <v>71</v>
      </c>
      <c r="E10" s="43" t="s">
        <v>57</v>
      </c>
      <c r="F10" s="43">
        <v>12</v>
      </c>
      <c r="G10" s="43"/>
      <c r="H10" s="45"/>
      <c r="I10" s="62" t="s">
        <v>72</v>
      </c>
    </row>
    <row r="11" s="1" customFormat="1" customHeight="1" spans="1:9">
      <c r="A11" s="43">
        <v>8</v>
      </c>
      <c r="B11" s="44" t="s">
        <v>73</v>
      </c>
      <c r="C11" s="46" t="str">
        <f>_xlfn.DISPIMG("ID_1B1B71E08F934F3999159796F83E86C8",1)</f>
        <v>=DISPIMG("ID_1B1B71E08F934F3999159796F83E86C8",1)</v>
      </c>
      <c r="D11" s="43" t="s">
        <v>74</v>
      </c>
      <c r="E11" s="43" t="s">
        <v>25</v>
      </c>
      <c r="F11" s="43">
        <v>1</v>
      </c>
      <c r="G11" s="43"/>
      <c r="H11" s="45"/>
      <c r="I11" s="62" t="s">
        <v>75</v>
      </c>
    </row>
    <row r="12" s="40" customFormat="1" ht="123" customHeight="1" spans="1:9">
      <c r="A12" s="43">
        <v>9</v>
      </c>
      <c r="B12" s="44" t="s">
        <v>76</v>
      </c>
      <c r="C12" s="46" t="str">
        <f>_xlfn.DISPIMG("ID_6028D1C4BAB84A37AF59DFB6A9679483",1)</f>
        <v>=DISPIMG("ID_6028D1C4BAB84A37AF59DFB6A9679483",1)</v>
      </c>
      <c r="D12" s="43" t="s">
        <v>77</v>
      </c>
      <c r="E12" s="43" t="s">
        <v>25</v>
      </c>
      <c r="F12" s="43">
        <v>168</v>
      </c>
      <c r="G12" s="43"/>
      <c r="H12" s="45"/>
      <c r="I12" s="62" t="s">
        <v>78</v>
      </c>
    </row>
    <row r="13" s="40" customFormat="1" customHeight="1" spans="1:9">
      <c r="A13" s="43">
        <v>10</v>
      </c>
      <c r="B13" s="44" t="s">
        <v>79</v>
      </c>
      <c r="C13" s="46" t="str">
        <f>_xlfn.DISPIMG("ID_3B25D3F35E6848A6810DEF8EE2911F7A",1)</f>
        <v>=DISPIMG("ID_3B25D3F35E6848A6810DEF8EE2911F7A",1)</v>
      </c>
      <c r="D13" s="43" t="s">
        <v>80</v>
      </c>
      <c r="E13" s="43" t="s">
        <v>25</v>
      </c>
      <c r="F13" s="43">
        <v>4</v>
      </c>
      <c r="G13" s="43"/>
      <c r="H13" s="45"/>
      <c r="I13" s="62" t="s">
        <v>75</v>
      </c>
    </row>
    <row r="14" s="40" customFormat="1" ht="129" customHeight="1" spans="1:9">
      <c r="A14" s="43">
        <v>11</v>
      </c>
      <c r="B14" s="44" t="s">
        <v>81</v>
      </c>
      <c r="C14" s="46" t="str">
        <f>_xlfn.DISPIMG("ID_40548460B96041CAA48F3C2E55B5BCAC",1)</f>
        <v>=DISPIMG("ID_40548460B96041CAA48F3C2E55B5BCAC",1)</v>
      </c>
      <c r="D14" s="43" t="s">
        <v>82</v>
      </c>
      <c r="E14" s="43" t="s">
        <v>25</v>
      </c>
      <c r="F14" s="43">
        <v>40</v>
      </c>
      <c r="G14" s="43"/>
      <c r="H14" s="45"/>
      <c r="I14" s="62" t="s">
        <v>83</v>
      </c>
    </row>
    <row r="15" s="1" customFormat="1" customHeight="1" spans="1:9">
      <c r="A15" s="43">
        <v>12</v>
      </c>
      <c r="B15" s="44" t="s">
        <v>52</v>
      </c>
      <c r="C15" s="46" t="str">
        <f>_xlfn.DISPIMG("ID_B4261302B31B4C0DABD9402EC4622A30",1)</f>
        <v>=DISPIMG("ID_B4261302B31B4C0DABD9402EC4622A30",1)</v>
      </c>
      <c r="D15" s="43" t="s">
        <v>84</v>
      </c>
      <c r="E15" s="43" t="s">
        <v>25</v>
      </c>
      <c r="F15" s="43">
        <v>6</v>
      </c>
      <c r="G15" s="43"/>
      <c r="H15" s="45"/>
      <c r="I15" s="62" t="s">
        <v>54</v>
      </c>
    </row>
    <row r="16" s="1" customFormat="1" customHeight="1" spans="1:9">
      <c r="A16" s="43">
        <v>13</v>
      </c>
      <c r="B16" s="44" t="s">
        <v>85</v>
      </c>
      <c r="C16" s="46" t="str">
        <f>_xlfn.DISPIMG("ID_8A2A69AE2EF24447AE684F3B9E8AE996",1)</f>
        <v>=DISPIMG("ID_8A2A69AE2EF24447AE684F3B9E8AE996",1)</v>
      </c>
      <c r="D16" s="44" t="s">
        <v>86</v>
      </c>
      <c r="E16" s="43" t="s">
        <v>25</v>
      </c>
      <c r="F16" s="43">
        <v>1</v>
      </c>
      <c r="G16" s="43"/>
      <c r="H16" s="45"/>
      <c r="I16" s="62" t="s">
        <v>87</v>
      </c>
    </row>
    <row r="17" s="1" customFormat="1" customHeight="1" spans="1:9">
      <c r="A17" s="43">
        <v>14</v>
      </c>
      <c r="B17" s="44" t="s">
        <v>73</v>
      </c>
      <c r="C17" s="46" t="str">
        <f>_xlfn.DISPIMG("ID_6EDEBDA5026E45E185A4CD0DAAB5BDCB",1)</f>
        <v>=DISPIMG("ID_6EDEBDA5026E45E185A4CD0DAAB5BDCB",1)</v>
      </c>
      <c r="D17" s="43" t="s">
        <v>80</v>
      </c>
      <c r="E17" s="43" t="s">
        <v>25</v>
      </c>
      <c r="F17" s="43">
        <v>22</v>
      </c>
      <c r="G17" s="43"/>
      <c r="H17" s="45"/>
      <c r="I17" s="62" t="s">
        <v>75</v>
      </c>
    </row>
    <row r="18" s="1" customFormat="1" customHeight="1" spans="1:9">
      <c r="A18" s="43">
        <v>15</v>
      </c>
      <c r="B18" s="44" t="s">
        <v>73</v>
      </c>
      <c r="C18" s="46" t="str">
        <f>_xlfn.DISPIMG("ID_0A89551BE1B746639509A5DE83C655AE",1)</f>
        <v>=DISPIMG("ID_0A89551BE1B746639509A5DE83C655AE",1)</v>
      </c>
      <c r="D18" s="43" t="s">
        <v>88</v>
      </c>
      <c r="E18" s="43" t="s">
        <v>25</v>
      </c>
      <c r="F18" s="43">
        <v>3</v>
      </c>
      <c r="G18" s="43"/>
      <c r="H18" s="45"/>
      <c r="I18" s="62" t="s">
        <v>75</v>
      </c>
    </row>
    <row r="19" s="1" customFormat="1" customHeight="1" spans="1:9">
      <c r="A19" s="43">
        <v>16</v>
      </c>
      <c r="B19" s="44" t="s">
        <v>73</v>
      </c>
      <c r="C19" s="46" t="str">
        <f>_xlfn.DISPIMG("ID_759F0390FD1843B6838FFCCB99AC052C",1)</f>
        <v>=DISPIMG("ID_759F0390FD1843B6838FFCCB99AC052C",1)</v>
      </c>
      <c r="D19" s="43" t="s">
        <v>89</v>
      </c>
      <c r="E19" s="43" t="s">
        <v>25</v>
      </c>
      <c r="F19" s="43">
        <v>1</v>
      </c>
      <c r="G19" s="43"/>
      <c r="H19" s="45"/>
      <c r="I19" s="62" t="s">
        <v>75</v>
      </c>
    </row>
    <row r="20" s="40" customFormat="1" customHeight="1" spans="1:9">
      <c r="A20" s="43">
        <v>17</v>
      </c>
      <c r="B20" s="44" t="s">
        <v>90</v>
      </c>
      <c r="C20" s="46" t="str">
        <f>_xlfn.DISPIMG("ID_D626D73B66CB4519B81779B35C1387F9",1)</f>
        <v>=DISPIMG("ID_D626D73B66CB4519B81779B35C1387F9",1)</v>
      </c>
      <c r="D20" s="43" t="s">
        <v>91</v>
      </c>
      <c r="E20" s="43" t="s">
        <v>25</v>
      </c>
      <c r="F20" s="43">
        <v>1</v>
      </c>
      <c r="G20" s="43"/>
      <c r="H20" s="45"/>
      <c r="I20" s="62" t="s">
        <v>75</v>
      </c>
    </row>
    <row r="21" s="40" customFormat="1" customHeight="1" spans="1:9">
      <c r="A21" s="43">
        <v>18</v>
      </c>
      <c r="B21" s="44" t="s">
        <v>92</v>
      </c>
      <c r="C21" s="46" t="str">
        <f>_xlfn.DISPIMG("ID_320535AA94FA4C8D8FC2B56C5F57AE1F",1)</f>
        <v>=DISPIMG("ID_320535AA94FA4C8D8FC2B56C5F57AE1F",1)</v>
      </c>
      <c r="D21" s="43" t="s">
        <v>93</v>
      </c>
      <c r="E21" s="43" t="s">
        <v>25</v>
      </c>
      <c r="F21" s="43">
        <v>5</v>
      </c>
      <c r="G21" s="43"/>
      <c r="H21" s="45"/>
      <c r="I21" s="62" t="s">
        <v>75</v>
      </c>
    </row>
    <row r="22" s="40" customFormat="1" customHeight="1" spans="1:9">
      <c r="A22" s="43">
        <v>19</v>
      </c>
      <c r="B22" s="44" t="s">
        <v>79</v>
      </c>
      <c r="C22" s="46" t="str">
        <f>_xlfn.DISPIMG("ID_3B25D3F35E6848A6810DEF8EE2911F7A",1)</f>
        <v>=DISPIMG("ID_3B25D3F35E6848A6810DEF8EE2911F7A",1)</v>
      </c>
      <c r="D22" s="43" t="s">
        <v>88</v>
      </c>
      <c r="E22" s="43" t="s">
        <v>25</v>
      </c>
      <c r="F22" s="43">
        <v>2</v>
      </c>
      <c r="G22" s="43"/>
      <c r="H22" s="45"/>
      <c r="I22" s="62" t="s">
        <v>75</v>
      </c>
    </row>
    <row r="23" s="40" customFormat="1" ht="100.05" customHeight="1" spans="1:9">
      <c r="A23" s="43">
        <v>20</v>
      </c>
      <c r="B23" s="44" t="s">
        <v>94</v>
      </c>
      <c r="C23" s="46" t="str">
        <f>_xlfn.DISPIMG("ID_BE03F751244B4FBCBBBDE2C4DB6B7156",1)</f>
        <v>=DISPIMG("ID_BE03F751244B4FBCBBBDE2C4DB6B7156",1)</v>
      </c>
      <c r="D23" s="43" t="s">
        <v>95</v>
      </c>
      <c r="E23" s="43" t="s">
        <v>25</v>
      </c>
      <c r="F23" s="43">
        <v>6</v>
      </c>
      <c r="G23" s="43"/>
      <c r="H23" s="45"/>
      <c r="I23" s="62" t="s">
        <v>75</v>
      </c>
    </row>
    <row r="24" s="40" customFormat="1" ht="100.05" customHeight="1" spans="1:9">
      <c r="A24" s="43">
        <v>21</v>
      </c>
      <c r="B24" s="44" t="s">
        <v>96</v>
      </c>
      <c r="C24" s="46" t="str">
        <f>_xlfn.DISPIMG("ID_939EA0A3CBE74C9EA6164A1ADEB85BEA",1)</f>
        <v>=DISPIMG("ID_939EA0A3CBE74C9EA6164A1ADEB85BEA",1)</v>
      </c>
      <c r="D24" s="43" t="s">
        <v>97</v>
      </c>
      <c r="E24" s="43" t="s">
        <v>25</v>
      </c>
      <c r="F24" s="43">
        <v>10</v>
      </c>
      <c r="G24" s="43"/>
      <c r="H24" s="45"/>
      <c r="I24" s="62" t="s">
        <v>98</v>
      </c>
    </row>
    <row r="25" s="40" customFormat="1" ht="100.05" customHeight="1" spans="1:9">
      <c r="A25" s="43">
        <v>22</v>
      </c>
      <c r="B25" s="44" t="s">
        <v>99</v>
      </c>
      <c r="C25" s="46" t="str">
        <f>_xlfn.DISPIMG("ID_A8819729B3AF4019834DA1E37C925255",1)</f>
        <v>=DISPIMG("ID_A8819729B3AF4019834DA1E37C925255",1)</v>
      </c>
      <c r="D25" s="43" t="s">
        <v>100</v>
      </c>
      <c r="E25" s="43" t="s">
        <v>25</v>
      </c>
      <c r="F25" s="43">
        <v>12</v>
      </c>
      <c r="G25" s="43"/>
      <c r="H25" s="45"/>
      <c r="I25" s="62" t="s">
        <v>101</v>
      </c>
    </row>
    <row r="26" s="40" customFormat="1" ht="100.05" customHeight="1" spans="1:9">
      <c r="A26" s="43">
        <v>23</v>
      </c>
      <c r="B26" s="44" t="s">
        <v>102</v>
      </c>
      <c r="C26" s="46" t="str">
        <f>_xlfn.DISPIMG("ID_D3134C0AAC1140BAA7A0C3C7A1EE6B9A",1)</f>
        <v>=DISPIMG("ID_D3134C0AAC1140BAA7A0C3C7A1EE6B9A",1)</v>
      </c>
      <c r="D26" s="43" t="s">
        <v>103</v>
      </c>
      <c r="E26" s="43" t="s">
        <v>25</v>
      </c>
      <c r="F26" s="43">
        <v>1</v>
      </c>
      <c r="G26" s="43"/>
      <c r="H26" s="45"/>
      <c r="I26" s="62" t="s">
        <v>104</v>
      </c>
    </row>
    <row r="27" s="40" customFormat="1" ht="54" customHeight="1" spans="1:9">
      <c r="A27" s="47" t="s">
        <v>105</v>
      </c>
      <c r="B27" s="48"/>
      <c r="C27" s="48"/>
      <c r="D27" s="48"/>
      <c r="E27" s="48"/>
      <c r="F27" s="48"/>
      <c r="G27" s="48"/>
      <c r="H27" s="48"/>
      <c r="I27" s="48"/>
    </row>
    <row r="28" s="40" customFormat="1" ht="21" customHeight="1" spans="1:9">
      <c r="A28" s="43" t="s">
        <v>1</v>
      </c>
      <c r="B28" s="43" t="s">
        <v>51</v>
      </c>
      <c r="C28" s="43" t="s">
        <v>17</v>
      </c>
      <c r="D28" s="44" t="s">
        <v>18</v>
      </c>
      <c r="E28" s="43" t="s">
        <v>19</v>
      </c>
      <c r="F28" s="43" t="s">
        <v>3</v>
      </c>
      <c r="G28" s="43" t="s">
        <v>20</v>
      </c>
      <c r="H28" s="45" t="s">
        <v>21</v>
      </c>
      <c r="I28" s="43" t="s">
        <v>22</v>
      </c>
    </row>
    <row r="29" s="1" customFormat="1" customHeight="1" spans="1:9">
      <c r="A29" s="43">
        <v>1</v>
      </c>
      <c r="B29" s="44" t="s">
        <v>106</v>
      </c>
      <c r="C29" s="46" t="str">
        <f>_xlfn.DISPIMG("ID_03AD5E73EB1B45E6A16662F4A59FCF13",1)</f>
        <v>=DISPIMG("ID_03AD5E73EB1B45E6A16662F4A59FCF13",1)</v>
      </c>
      <c r="D29" s="43" t="s">
        <v>53</v>
      </c>
      <c r="E29" s="43" t="s">
        <v>25</v>
      </c>
      <c r="F29" s="43">
        <v>23</v>
      </c>
      <c r="G29" s="43"/>
      <c r="H29" s="45"/>
      <c r="I29" s="62" t="s">
        <v>54</v>
      </c>
    </row>
    <row r="30" s="1" customFormat="1" customHeight="1" spans="1:9">
      <c r="A30" s="43">
        <v>2</v>
      </c>
      <c r="B30" s="44" t="s">
        <v>55</v>
      </c>
      <c r="C30" s="46" t="str">
        <f>_xlfn.DISPIMG("ID_7FFCF65C79A040D38C8D2084B8A899D1",1)</f>
        <v>=DISPIMG("ID_7FFCF65C79A040D38C8D2084B8A899D1",1)</v>
      </c>
      <c r="D30" s="43" t="s">
        <v>56</v>
      </c>
      <c r="E30" s="43" t="s">
        <v>57</v>
      </c>
      <c r="F30" s="43">
        <v>55</v>
      </c>
      <c r="G30" s="43"/>
      <c r="H30" s="45"/>
      <c r="I30" s="62" t="s">
        <v>58</v>
      </c>
    </row>
    <row r="31" s="1" customFormat="1" customHeight="1" spans="1:9">
      <c r="A31" s="43">
        <v>3</v>
      </c>
      <c r="B31" s="44" t="s">
        <v>107</v>
      </c>
      <c r="C31" s="46" t="str">
        <f>_xlfn.DISPIMG("ID_C0D008DEABC344F796F89940F5724B81",1)</f>
        <v>=DISPIMG("ID_C0D008DEABC344F796F89940F5724B81",1)</v>
      </c>
      <c r="D31" s="43" t="s">
        <v>108</v>
      </c>
      <c r="E31" s="43" t="s">
        <v>25</v>
      </c>
      <c r="F31" s="43">
        <v>1</v>
      </c>
      <c r="G31" s="43"/>
      <c r="H31" s="45"/>
      <c r="I31" s="62" t="s">
        <v>75</v>
      </c>
    </row>
    <row r="32" s="1" customFormat="1" customHeight="1" spans="1:9">
      <c r="A32" s="43">
        <v>4</v>
      </c>
      <c r="B32" s="44" t="s">
        <v>107</v>
      </c>
      <c r="C32" s="46" t="str">
        <f t="shared" ref="C32:C35" si="0">_xlfn.DISPIMG("ID_8B7962CDDAF74C7898C344151CFDD63E",1)</f>
        <v>=DISPIMG("ID_8B7962CDDAF74C7898C344151CFDD63E",1)</v>
      </c>
      <c r="D32" s="43" t="s">
        <v>93</v>
      </c>
      <c r="E32" s="43" t="s">
        <v>25</v>
      </c>
      <c r="F32" s="43">
        <v>5</v>
      </c>
      <c r="G32" s="43"/>
      <c r="H32" s="45"/>
      <c r="I32" s="62" t="s">
        <v>75</v>
      </c>
    </row>
    <row r="33" s="1" customFormat="1" customHeight="1" spans="1:9">
      <c r="A33" s="43">
        <v>5</v>
      </c>
      <c r="B33" s="44" t="s">
        <v>107</v>
      </c>
      <c r="C33" s="46" t="str">
        <f t="shared" si="0"/>
        <v>=DISPIMG("ID_8B7962CDDAF74C7898C344151CFDD63E",1)</v>
      </c>
      <c r="D33" s="43" t="s">
        <v>109</v>
      </c>
      <c r="E33" s="43" t="s">
        <v>25</v>
      </c>
      <c r="F33" s="43">
        <v>2</v>
      </c>
      <c r="G33" s="43"/>
      <c r="H33" s="45"/>
      <c r="I33" s="62" t="s">
        <v>75</v>
      </c>
    </row>
    <row r="34" s="1" customFormat="1" customHeight="1" spans="1:9">
      <c r="A34" s="43">
        <v>6</v>
      </c>
      <c r="B34" s="44" t="s">
        <v>107</v>
      </c>
      <c r="C34" s="46" t="str">
        <f t="shared" si="0"/>
        <v>=DISPIMG("ID_8B7962CDDAF74C7898C344151CFDD63E",1)</v>
      </c>
      <c r="D34" s="43" t="s">
        <v>110</v>
      </c>
      <c r="E34" s="43" t="s">
        <v>25</v>
      </c>
      <c r="F34" s="43">
        <v>3</v>
      </c>
      <c r="G34" s="43"/>
      <c r="H34" s="45"/>
      <c r="I34" s="62" t="s">
        <v>75</v>
      </c>
    </row>
    <row r="35" s="1" customFormat="1" customHeight="1" spans="1:9">
      <c r="A35" s="43">
        <v>7</v>
      </c>
      <c r="B35" s="44" t="s">
        <v>107</v>
      </c>
      <c r="C35" s="46" t="str">
        <f t="shared" si="0"/>
        <v>=DISPIMG("ID_8B7962CDDAF74C7898C344151CFDD63E",1)</v>
      </c>
      <c r="D35" s="43" t="s">
        <v>89</v>
      </c>
      <c r="E35" s="43" t="s">
        <v>25</v>
      </c>
      <c r="F35" s="43">
        <v>1</v>
      </c>
      <c r="G35" s="43"/>
      <c r="H35" s="45"/>
      <c r="I35" s="62" t="s">
        <v>75</v>
      </c>
    </row>
    <row r="36" s="1" customFormat="1" customHeight="1" spans="1:9">
      <c r="A36" s="43">
        <v>8</v>
      </c>
      <c r="B36" s="44" t="s">
        <v>70</v>
      </c>
      <c r="C36" s="46" t="str">
        <f>_xlfn.DISPIMG("ID_3715F6CC143E42B592ECBF537DC7F887",1)</f>
        <v>=DISPIMG("ID_3715F6CC143E42B592ECBF537DC7F887",1)</v>
      </c>
      <c r="D36" s="43" t="s">
        <v>71</v>
      </c>
      <c r="E36" s="43" t="s">
        <v>57</v>
      </c>
      <c r="F36" s="43">
        <v>11</v>
      </c>
      <c r="G36" s="43"/>
      <c r="H36" s="45"/>
      <c r="I36" s="62" t="s">
        <v>72</v>
      </c>
    </row>
    <row r="37" s="1" customFormat="1" customHeight="1" spans="1:9">
      <c r="A37" s="43">
        <v>9</v>
      </c>
      <c r="B37" s="44" t="s">
        <v>59</v>
      </c>
      <c r="C37" s="46" t="str">
        <f>_xlfn.DISPIMG("ID_A65D09E8584144CE83C46B5D98C01423",1)</f>
        <v>=DISPIMG("ID_A65D09E8584144CE83C46B5D98C01423",1)</v>
      </c>
      <c r="D37" s="43" t="s">
        <v>60</v>
      </c>
      <c r="E37" s="43" t="s">
        <v>57</v>
      </c>
      <c r="F37" s="43">
        <v>31</v>
      </c>
      <c r="G37" s="43"/>
      <c r="H37" s="45"/>
      <c r="I37" s="62" t="s">
        <v>61</v>
      </c>
    </row>
    <row r="38" s="1" customFormat="1" customHeight="1" spans="1:9">
      <c r="A38" s="43">
        <v>10</v>
      </c>
      <c r="B38" s="44" t="s">
        <v>111</v>
      </c>
      <c r="C38" s="46" t="str">
        <f t="shared" ref="C38:C40" si="1">_xlfn.DISPIMG("ID_B71DA3E0CF4C405AABD7D3335999AA14",1)</f>
        <v>=DISPIMG("ID_B71DA3E0CF4C405AABD7D3335999AA14",1)</v>
      </c>
      <c r="D38" s="43" t="s">
        <v>112</v>
      </c>
      <c r="E38" s="43" t="s">
        <v>25</v>
      </c>
      <c r="F38" s="43">
        <v>6</v>
      </c>
      <c r="G38" s="43"/>
      <c r="H38" s="45"/>
      <c r="I38" s="62" t="s">
        <v>75</v>
      </c>
    </row>
    <row r="39" s="1" customFormat="1" customHeight="1" spans="1:9">
      <c r="A39" s="43">
        <v>11</v>
      </c>
      <c r="B39" s="44" t="s">
        <v>111</v>
      </c>
      <c r="C39" s="46" t="str">
        <f t="shared" si="1"/>
        <v>=DISPIMG("ID_B71DA3E0CF4C405AABD7D3335999AA14",1)</v>
      </c>
      <c r="D39" s="43" t="s">
        <v>113</v>
      </c>
      <c r="E39" s="43" t="s">
        <v>25</v>
      </c>
      <c r="F39" s="43">
        <v>1</v>
      </c>
      <c r="G39" s="43"/>
      <c r="H39" s="45"/>
      <c r="I39" s="62" t="s">
        <v>75</v>
      </c>
    </row>
    <row r="40" s="1" customFormat="1" customHeight="1" spans="1:9">
      <c r="A40" s="43">
        <v>12</v>
      </c>
      <c r="B40" s="44" t="s">
        <v>111</v>
      </c>
      <c r="C40" s="46" t="str">
        <f t="shared" si="1"/>
        <v>=DISPIMG("ID_B71DA3E0CF4C405AABD7D3335999AA14",1)</v>
      </c>
      <c r="D40" s="43" t="s">
        <v>74</v>
      </c>
      <c r="E40" s="43" t="s">
        <v>25</v>
      </c>
      <c r="F40" s="43">
        <v>1</v>
      </c>
      <c r="G40" s="43"/>
      <c r="H40" s="45"/>
      <c r="I40" s="62" t="s">
        <v>75</v>
      </c>
    </row>
    <row r="41" s="1" customFormat="1" customHeight="1" spans="1:9">
      <c r="A41" s="43">
        <v>13</v>
      </c>
      <c r="B41" s="44" t="s">
        <v>114</v>
      </c>
      <c r="C41" s="43" t="str">
        <f>_xlfn.DISPIMG("ID_854DFF67E3D246EEAA179F86BB6DCD2F",1)</f>
        <v>=DISPIMG("ID_854DFF67E3D246EEAA179F86BB6DCD2F",1)</v>
      </c>
      <c r="D41" s="43" t="s">
        <v>115</v>
      </c>
      <c r="E41" s="43" t="s">
        <v>57</v>
      </c>
      <c r="F41" s="43">
        <v>3</v>
      </c>
      <c r="G41" s="43"/>
      <c r="H41" s="45"/>
      <c r="I41" s="62" t="s">
        <v>116</v>
      </c>
    </row>
    <row r="42" s="1" customFormat="1" customHeight="1" spans="1:9">
      <c r="A42" s="43">
        <v>14</v>
      </c>
      <c r="B42" s="44" t="s">
        <v>67</v>
      </c>
      <c r="C42" s="46" t="str">
        <f>_xlfn.DISPIMG("ID_34640A45F73041AF9B12F80F37DE39AC",1)</f>
        <v>=DISPIMG("ID_34640A45F73041AF9B12F80F37DE39AC",1)</v>
      </c>
      <c r="D42" s="43" t="s">
        <v>68</v>
      </c>
      <c r="E42" s="43" t="s">
        <v>57</v>
      </c>
      <c r="F42" s="43">
        <v>22</v>
      </c>
      <c r="G42" s="43"/>
      <c r="H42" s="45"/>
      <c r="I42" s="62" t="s">
        <v>69</v>
      </c>
    </row>
    <row r="43" s="1" customFormat="1" customHeight="1" spans="1:9">
      <c r="A43" s="43">
        <v>15</v>
      </c>
      <c r="B43" s="44" t="s">
        <v>62</v>
      </c>
      <c r="C43" s="46" t="str">
        <f>_xlfn.DISPIMG("ID_F2A77733624D40EDA22EFB6DD6645139",1)</f>
        <v>=DISPIMG("ID_F2A77733624D40EDA22EFB6DD6645139",1)</v>
      </c>
      <c r="D43" s="43" t="s">
        <v>117</v>
      </c>
      <c r="E43" s="43" t="s">
        <v>25</v>
      </c>
      <c r="F43" s="43">
        <v>2</v>
      </c>
      <c r="G43" s="43"/>
      <c r="H43" s="45"/>
      <c r="I43" s="62" t="s">
        <v>64</v>
      </c>
    </row>
    <row r="44" s="1" customFormat="1" customHeight="1" spans="1:9">
      <c r="A44" s="43">
        <v>16</v>
      </c>
      <c r="B44" s="44" t="s">
        <v>65</v>
      </c>
      <c r="C44" s="46" t="str">
        <f>_xlfn.DISPIMG("ID_1A12470243DE4228AEBC01E4BA9149DB",1)</f>
        <v>=DISPIMG("ID_1A12470243DE4228AEBC01E4BA9149DB",1)</v>
      </c>
      <c r="D44" s="43"/>
      <c r="E44" s="43" t="s">
        <v>25</v>
      </c>
      <c r="F44" s="43">
        <v>2</v>
      </c>
      <c r="G44" s="43"/>
      <c r="H44" s="45"/>
      <c r="I44" s="62" t="s">
        <v>66</v>
      </c>
    </row>
    <row r="45" s="1" customFormat="1" customHeight="1" spans="1:9">
      <c r="A45" s="43">
        <v>17</v>
      </c>
      <c r="B45" s="44" t="s">
        <v>96</v>
      </c>
      <c r="C45" s="46" t="str">
        <f>_xlfn.DISPIMG("ID_73EA2E9A41534268ABB796CA33A6A52B",1)</f>
        <v>=DISPIMG("ID_73EA2E9A41534268ABB796CA33A6A52B",1)</v>
      </c>
      <c r="D45" s="43" t="s">
        <v>97</v>
      </c>
      <c r="E45" s="43" t="s">
        <v>25</v>
      </c>
      <c r="F45" s="43">
        <v>5</v>
      </c>
      <c r="G45" s="43"/>
      <c r="H45" s="45"/>
      <c r="I45" s="62" t="s">
        <v>98</v>
      </c>
    </row>
    <row r="46" s="1" customFormat="1" customHeight="1" spans="1:9">
      <c r="A46" s="43">
        <v>18</v>
      </c>
      <c r="B46" s="44" t="s">
        <v>99</v>
      </c>
      <c r="C46" s="46" t="str">
        <f>_xlfn.DISPIMG("ID_A8819729B3AF4019834DA1E37C925255",1)</f>
        <v>=DISPIMG("ID_A8819729B3AF4019834DA1E37C925255",1)</v>
      </c>
      <c r="D46" s="43" t="s">
        <v>100</v>
      </c>
      <c r="E46" s="43" t="s">
        <v>25</v>
      </c>
      <c r="F46" s="43">
        <v>12</v>
      </c>
      <c r="G46" s="43"/>
      <c r="H46" s="45"/>
      <c r="I46" s="62" t="s">
        <v>101</v>
      </c>
    </row>
    <row r="47" s="1" customFormat="1" customHeight="1" spans="1:9">
      <c r="A47" s="43">
        <v>19</v>
      </c>
      <c r="B47" s="44" t="s">
        <v>102</v>
      </c>
      <c r="C47" s="46" t="str">
        <f>_xlfn.DISPIMG("ID_D3134C0AAC1140BAA7A0C3C7A1EE6B9A",1)</f>
        <v>=DISPIMG("ID_D3134C0AAC1140BAA7A0C3C7A1EE6B9A",1)</v>
      </c>
      <c r="D47" s="43" t="s">
        <v>103</v>
      </c>
      <c r="E47" s="43" t="s">
        <v>25</v>
      </c>
      <c r="F47" s="43">
        <v>1</v>
      </c>
      <c r="G47" s="43"/>
      <c r="H47" s="45"/>
      <c r="I47" s="62" t="s">
        <v>104</v>
      </c>
    </row>
    <row r="48" s="1" customFormat="1" ht="54" customHeight="1" spans="1:9">
      <c r="A48" s="51" t="s">
        <v>118</v>
      </c>
      <c r="B48" s="52"/>
      <c r="C48" s="52"/>
      <c r="D48" s="52"/>
      <c r="E48" s="52"/>
      <c r="F48" s="52"/>
      <c r="G48" s="52"/>
      <c r="H48" s="52"/>
      <c r="I48" s="52"/>
    </row>
    <row r="49" s="1" customFormat="1" ht="21" customHeight="1" spans="1:9">
      <c r="A49" s="43" t="s">
        <v>1</v>
      </c>
      <c r="B49" s="43" t="s">
        <v>51</v>
      </c>
      <c r="C49" s="43" t="s">
        <v>17</v>
      </c>
      <c r="D49" s="44" t="s">
        <v>18</v>
      </c>
      <c r="E49" s="43" t="s">
        <v>19</v>
      </c>
      <c r="F49" s="43" t="s">
        <v>3</v>
      </c>
      <c r="G49" s="43" t="s">
        <v>20</v>
      </c>
      <c r="H49" s="45" t="s">
        <v>21</v>
      </c>
      <c r="I49" s="43" t="s">
        <v>22</v>
      </c>
    </row>
    <row r="50" s="1" customFormat="1" customHeight="1" spans="1:9">
      <c r="A50" s="43">
        <v>1</v>
      </c>
      <c r="B50" s="44" t="s">
        <v>52</v>
      </c>
      <c r="C50" s="46" t="str">
        <f>_xlfn.DISPIMG("ID_EAD461FED6CC499696057DBBECADF36F",1)</f>
        <v>=DISPIMG("ID_EAD461FED6CC499696057DBBECADF36F",1)</v>
      </c>
      <c r="D50" s="44" t="s">
        <v>119</v>
      </c>
      <c r="E50" s="43" t="s">
        <v>25</v>
      </c>
      <c r="F50" s="43">
        <v>18</v>
      </c>
      <c r="G50" s="43"/>
      <c r="H50" s="45"/>
      <c r="I50" s="62" t="s">
        <v>54</v>
      </c>
    </row>
    <row r="51" s="1" customFormat="1" customHeight="1" spans="1:9">
      <c r="A51" s="43">
        <v>2</v>
      </c>
      <c r="B51" s="44" t="s">
        <v>120</v>
      </c>
      <c r="C51" s="46" t="str">
        <f t="shared" ref="C51:C53" si="2">_xlfn.DISPIMG("ID_682E30167A1B4E95A38D5A2C4DC2E38F",1)</f>
        <v>=DISPIMG("ID_682E30167A1B4E95A38D5A2C4DC2E38F",1)</v>
      </c>
      <c r="D51" s="44" t="s">
        <v>93</v>
      </c>
      <c r="E51" s="43" t="s">
        <v>25</v>
      </c>
      <c r="F51" s="43">
        <v>4</v>
      </c>
      <c r="G51" s="43"/>
      <c r="H51" s="45"/>
      <c r="I51" s="62" t="s">
        <v>75</v>
      </c>
    </row>
    <row r="52" s="1" customFormat="1" customHeight="1" spans="1:9">
      <c r="A52" s="43">
        <v>3</v>
      </c>
      <c r="B52" s="44" t="s">
        <v>120</v>
      </c>
      <c r="C52" s="46" t="str">
        <f t="shared" si="2"/>
        <v>=DISPIMG("ID_682E30167A1B4E95A38D5A2C4DC2E38F",1)</v>
      </c>
      <c r="D52" s="44" t="s">
        <v>80</v>
      </c>
      <c r="E52" s="43" t="s">
        <v>25</v>
      </c>
      <c r="F52" s="43">
        <v>2</v>
      </c>
      <c r="G52" s="43"/>
      <c r="H52" s="45"/>
      <c r="I52" s="62" t="s">
        <v>75</v>
      </c>
    </row>
    <row r="53" s="1" customFormat="1" customHeight="1" spans="1:9">
      <c r="A53" s="43">
        <v>4</v>
      </c>
      <c r="B53" s="44" t="s">
        <v>120</v>
      </c>
      <c r="C53" s="46" t="str">
        <f t="shared" si="2"/>
        <v>=DISPIMG("ID_682E30167A1B4E95A38D5A2C4DC2E38F",1)</v>
      </c>
      <c r="D53" s="44" t="s">
        <v>88</v>
      </c>
      <c r="E53" s="43" t="s">
        <v>25</v>
      </c>
      <c r="F53" s="43">
        <v>1</v>
      </c>
      <c r="G53" s="43"/>
      <c r="H53" s="45"/>
      <c r="I53" s="62" t="s">
        <v>75</v>
      </c>
    </row>
    <row r="54" s="1" customFormat="1" customHeight="1" spans="1:9">
      <c r="A54" s="43">
        <v>5</v>
      </c>
      <c r="B54" s="44" t="s">
        <v>121</v>
      </c>
      <c r="C54" s="46" t="str">
        <f>_xlfn.DISPIMG("ID_A23A6744D09F48E39C16A987AD84FC14",1)</f>
        <v>=DISPIMG("ID_A23A6744D09F48E39C16A987AD84FC14",1)</v>
      </c>
      <c r="D54" s="44" t="s">
        <v>122</v>
      </c>
      <c r="E54" s="43" t="s">
        <v>25</v>
      </c>
      <c r="F54" s="43">
        <v>1</v>
      </c>
      <c r="G54" s="43"/>
      <c r="H54" s="45"/>
      <c r="I54" s="62" t="s">
        <v>75</v>
      </c>
    </row>
    <row r="55" s="40" customFormat="1" ht="100.05" customHeight="1" spans="1:9">
      <c r="A55" s="43">
        <v>6</v>
      </c>
      <c r="B55" s="44" t="s">
        <v>121</v>
      </c>
      <c r="C55" s="46" t="str">
        <f>_xlfn.DISPIMG("ID_A23A6744D09F48E39C16A987AD84FC14",1)</f>
        <v>=DISPIMG("ID_A23A6744D09F48E39C16A987AD84FC14",1)</v>
      </c>
      <c r="D55" s="44" t="s">
        <v>123</v>
      </c>
      <c r="E55" s="43" t="s">
        <v>25</v>
      </c>
      <c r="F55" s="43">
        <v>1</v>
      </c>
      <c r="G55" s="43"/>
      <c r="H55" s="45"/>
      <c r="I55" s="62" t="s">
        <v>75</v>
      </c>
    </row>
    <row r="56" s="40" customFormat="1" ht="100.05" customHeight="1" spans="1:9">
      <c r="A56" s="43">
        <v>7</v>
      </c>
      <c r="B56" s="44" t="s">
        <v>121</v>
      </c>
      <c r="C56" s="46" t="str">
        <f>_xlfn.DISPIMG("ID_2D4D73A396EF4C27878B29D37A87B85D",1)</f>
        <v>=DISPIMG("ID_2D4D73A396EF4C27878B29D37A87B85D",1)</v>
      </c>
      <c r="D56" s="44" t="s">
        <v>89</v>
      </c>
      <c r="E56" s="43" t="s">
        <v>25</v>
      </c>
      <c r="F56" s="43">
        <v>2</v>
      </c>
      <c r="G56" s="43"/>
      <c r="H56" s="45"/>
      <c r="I56" s="62" t="s">
        <v>75</v>
      </c>
    </row>
    <row r="57" s="40" customFormat="1" ht="100.05" customHeight="1" spans="1:9">
      <c r="A57" s="43">
        <v>8</v>
      </c>
      <c r="B57" s="44" t="s">
        <v>121</v>
      </c>
      <c r="C57" s="46" t="str">
        <f>_xlfn.DISPIMG("ID_5BD1024D52AF42078934651F0AD91B68",1)</f>
        <v>=DISPIMG("ID_5BD1024D52AF42078934651F0AD91B68",1)</v>
      </c>
      <c r="D57" s="44" t="s">
        <v>80</v>
      </c>
      <c r="E57" s="43" t="s">
        <v>25</v>
      </c>
      <c r="F57" s="43">
        <v>1</v>
      </c>
      <c r="G57" s="43"/>
      <c r="H57" s="45"/>
      <c r="I57" s="62" t="s">
        <v>75</v>
      </c>
    </row>
    <row r="58" s="40" customFormat="1" ht="100.05" customHeight="1" spans="1:9">
      <c r="A58" s="43">
        <v>9</v>
      </c>
      <c r="B58" s="44" t="s">
        <v>124</v>
      </c>
      <c r="C58" s="46" t="str">
        <f>_xlfn.DISPIMG("ID_3808468638AC4094A74C626B003E9FAD",1)</f>
        <v>=DISPIMG("ID_3808468638AC4094A74C626B003E9FAD",1)</v>
      </c>
      <c r="D58" s="44" t="s">
        <v>125</v>
      </c>
      <c r="E58" s="43" t="s">
        <v>25</v>
      </c>
      <c r="F58" s="43">
        <v>1</v>
      </c>
      <c r="G58" s="43"/>
      <c r="H58" s="45"/>
      <c r="I58" s="62" t="s">
        <v>87</v>
      </c>
    </row>
    <row r="59" s="1" customFormat="1" customHeight="1" spans="1:9">
      <c r="A59" s="43">
        <v>10</v>
      </c>
      <c r="B59" s="44" t="s">
        <v>70</v>
      </c>
      <c r="C59" s="46" t="str">
        <f>_xlfn.DISPIMG("ID_511AB5DB26A242A884D23410B733A3D9",1)</f>
        <v>=DISPIMG("ID_511AB5DB26A242A884D23410B733A3D9",1)</v>
      </c>
      <c r="D59" s="44" t="s">
        <v>71</v>
      </c>
      <c r="E59" s="43" t="s">
        <v>57</v>
      </c>
      <c r="F59" s="43">
        <v>12</v>
      </c>
      <c r="G59" s="43"/>
      <c r="H59" s="45"/>
      <c r="I59" s="62" t="s">
        <v>72</v>
      </c>
    </row>
    <row r="60" s="1" customFormat="1" customHeight="1" spans="1:9">
      <c r="A60" s="43">
        <v>11</v>
      </c>
      <c r="B60" s="44" t="s">
        <v>59</v>
      </c>
      <c r="C60" s="46" t="str">
        <f>_xlfn.DISPIMG("ID_A65D09E8584144CE83C46B5D98C01423",1)</f>
        <v>=DISPIMG("ID_A65D09E8584144CE83C46B5D98C01423",1)</v>
      </c>
      <c r="D60" s="44" t="s">
        <v>60</v>
      </c>
      <c r="E60" s="43" t="s">
        <v>57</v>
      </c>
      <c r="F60" s="43">
        <v>28</v>
      </c>
      <c r="G60" s="43"/>
      <c r="H60" s="45"/>
      <c r="I60" s="62" t="s">
        <v>61</v>
      </c>
    </row>
    <row r="61" s="1" customFormat="1" customHeight="1" spans="1:9">
      <c r="A61" s="43">
        <v>12</v>
      </c>
      <c r="B61" s="44" t="s">
        <v>114</v>
      </c>
      <c r="C61" s="43" t="str">
        <f>_xlfn.DISPIMG("ID_854DFF67E3D246EEAA179F86BB6DCD2F",1)</f>
        <v>=DISPIMG("ID_854DFF67E3D246EEAA179F86BB6DCD2F",1)</v>
      </c>
      <c r="D61" s="44" t="s">
        <v>115</v>
      </c>
      <c r="E61" s="43" t="s">
        <v>57</v>
      </c>
      <c r="F61" s="43">
        <v>19</v>
      </c>
      <c r="G61" s="43"/>
      <c r="H61" s="45"/>
      <c r="I61" s="62" t="s">
        <v>116</v>
      </c>
    </row>
    <row r="62" s="1" customFormat="1" customHeight="1" spans="1:9">
      <c r="A62" s="43">
        <v>13</v>
      </c>
      <c r="B62" s="44" t="s">
        <v>67</v>
      </c>
      <c r="C62" s="46" t="str">
        <f>_xlfn.DISPIMG("ID_87ED467D4BC04514B421112EB6B069B1",1)</f>
        <v>=DISPIMG("ID_87ED467D4BC04514B421112EB6B069B1",1)</v>
      </c>
      <c r="D62" s="44" t="s">
        <v>68</v>
      </c>
      <c r="E62" s="43" t="s">
        <v>57</v>
      </c>
      <c r="F62" s="43">
        <v>16</v>
      </c>
      <c r="G62" s="43"/>
      <c r="H62" s="45"/>
      <c r="I62" s="62" t="s">
        <v>69</v>
      </c>
    </row>
    <row r="63" s="1" customFormat="1" customHeight="1" spans="1:9">
      <c r="A63" s="43">
        <v>14</v>
      </c>
      <c r="B63" s="44" t="s">
        <v>107</v>
      </c>
      <c r="C63" s="46" t="str">
        <f t="shared" ref="C63:C68" si="3">_xlfn.DISPIMG("ID_ED0741B9E8A244ACB8112A8CFCAAC395",1)</f>
        <v>=DISPIMG("ID_ED0741B9E8A244ACB8112A8CFCAAC395",1)</v>
      </c>
      <c r="D63" s="44" t="s">
        <v>74</v>
      </c>
      <c r="E63" s="43" t="s">
        <v>25</v>
      </c>
      <c r="F63" s="43">
        <v>1</v>
      </c>
      <c r="G63" s="43"/>
      <c r="H63" s="45"/>
      <c r="I63" s="62" t="s">
        <v>75</v>
      </c>
    </row>
    <row r="64" s="1" customFormat="1" customHeight="1" spans="1:9">
      <c r="A64" s="43">
        <v>15</v>
      </c>
      <c r="B64" s="44" t="s">
        <v>107</v>
      </c>
      <c r="C64" s="46" t="str">
        <f t="shared" si="3"/>
        <v>=DISPIMG("ID_ED0741B9E8A244ACB8112A8CFCAAC395",1)</v>
      </c>
      <c r="D64" s="44" t="s">
        <v>74</v>
      </c>
      <c r="E64" s="43" t="s">
        <v>25</v>
      </c>
      <c r="F64" s="43">
        <v>4</v>
      </c>
      <c r="G64" s="43"/>
      <c r="H64" s="45"/>
      <c r="I64" s="62" t="s">
        <v>75</v>
      </c>
    </row>
    <row r="65" s="1" customFormat="1" customHeight="1" spans="1:9">
      <c r="A65" s="43">
        <v>16</v>
      </c>
      <c r="B65" s="44" t="s">
        <v>107</v>
      </c>
      <c r="C65" s="46" t="str">
        <f t="shared" si="3"/>
        <v>=DISPIMG("ID_ED0741B9E8A244ACB8112A8CFCAAC395",1)</v>
      </c>
      <c r="D65" s="44" t="s">
        <v>126</v>
      </c>
      <c r="E65" s="43" t="s">
        <v>25</v>
      </c>
      <c r="F65" s="43">
        <v>3</v>
      </c>
      <c r="G65" s="43"/>
      <c r="H65" s="45"/>
      <c r="I65" s="62" t="s">
        <v>75</v>
      </c>
    </row>
    <row r="66" s="1" customFormat="1" customHeight="1" spans="1:9">
      <c r="A66" s="43">
        <v>17</v>
      </c>
      <c r="B66" s="44" t="s">
        <v>107</v>
      </c>
      <c r="C66" s="46" t="str">
        <f t="shared" si="3"/>
        <v>=DISPIMG("ID_ED0741B9E8A244ACB8112A8CFCAAC395",1)</v>
      </c>
      <c r="D66" s="44" t="s">
        <v>127</v>
      </c>
      <c r="E66" s="43" t="s">
        <v>25</v>
      </c>
      <c r="F66" s="43">
        <v>1</v>
      </c>
      <c r="G66" s="43"/>
      <c r="H66" s="45"/>
      <c r="I66" s="62" t="s">
        <v>75</v>
      </c>
    </row>
    <row r="67" s="1" customFormat="1" customHeight="1" spans="1:9">
      <c r="A67" s="43">
        <v>18</v>
      </c>
      <c r="B67" s="44" t="s">
        <v>107</v>
      </c>
      <c r="C67" s="46" t="str">
        <f t="shared" si="3"/>
        <v>=DISPIMG("ID_ED0741B9E8A244ACB8112A8CFCAAC395",1)</v>
      </c>
      <c r="D67" s="44" t="s">
        <v>128</v>
      </c>
      <c r="E67" s="43" t="s">
        <v>25</v>
      </c>
      <c r="F67" s="43">
        <v>1</v>
      </c>
      <c r="G67" s="43"/>
      <c r="H67" s="45"/>
      <c r="I67" s="62" t="s">
        <v>75</v>
      </c>
    </row>
    <row r="68" s="64" customFormat="1" customHeight="1" spans="1:9">
      <c r="A68" s="43">
        <v>19</v>
      </c>
      <c r="B68" s="44" t="s">
        <v>107</v>
      </c>
      <c r="C68" s="46" t="str">
        <f t="shared" si="3"/>
        <v>=DISPIMG("ID_ED0741B9E8A244ACB8112A8CFCAAC395",1)</v>
      </c>
      <c r="D68" s="44" t="s">
        <v>110</v>
      </c>
      <c r="E68" s="43" t="s">
        <v>25</v>
      </c>
      <c r="F68" s="43">
        <v>1</v>
      </c>
      <c r="G68" s="43"/>
      <c r="H68" s="45"/>
      <c r="I68" s="62" t="s">
        <v>75</v>
      </c>
    </row>
    <row r="69" s="64" customFormat="1" ht="100.05" customHeight="1" spans="1:9">
      <c r="A69" s="43">
        <v>20</v>
      </c>
      <c r="B69" s="44" t="s">
        <v>129</v>
      </c>
      <c r="C69" s="65" t="str">
        <f>_xlfn.DISPIMG("ID_598BD5816CFA49D1947283B4916DBD89",1)</f>
        <v>=DISPIMG("ID_598BD5816CFA49D1947283B4916DBD89",1)</v>
      </c>
      <c r="D69" s="44" t="s">
        <v>88</v>
      </c>
      <c r="E69" s="43" t="s">
        <v>25</v>
      </c>
      <c r="F69" s="43">
        <v>2</v>
      </c>
      <c r="G69" s="43"/>
      <c r="H69" s="45"/>
      <c r="I69" s="62" t="s">
        <v>75</v>
      </c>
    </row>
    <row r="70" s="1" customFormat="1" customHeight="1" spans="1:9">
      <c r="A70" s="43">
        <v>21</v>
      </c>
      <c r="B70" s="44" t="s">
        <v>107</v>
      </c>
      <c r="C70" s="43" t="str">
        <f>_xlfn.DISPIMG("ID_799DC4594B3442BE8E0D2515093100F3",1)</f>
        <v>=DISPIMG("ID_799DC4594B3442BE8E0D2515093100F3",1)</v>
      </c>
      <c r="D70" s="44" t="s">
        <v>130</v>
      </c>
      <c r="E70" s="43" t="s">
        <v>25</v>
      </c>
      <c r="F70" s="43">
        <v>1</v>
      </c>
      <c r="G70" s="43"/>
      <c r="H70" s="45"/>
      <c r="I70" s="62" t="s">
        <v>75</v>
      </c>
    </row>
    <row r="71" s="1" customFormat="1" customHeight="1" spans="1:9">
      <c r="A71" s="43">
        <v>22</v>
      </c>
      <c r="B71" s="44" t="s">
        <v>120</v>
      </c>
      <c r="C71" s="46" t="str">
        <f>_xlfn.DISPIMG("ID_D3678484C1B0404AACA6187D8F325E53",1)</f>
        <v>=DISPIMG("ID_D3678484C1B0404AACA6187D8F325E53",1)</v>
      </c>
      <c r="D71" s="44" t="s">
        <v>80</v>
      </c>
      <c r="E71" s="43" t="s">
        <v>25</v>
      </c>
      <c r="F71" s="43">
        <v>3</v>
      </c>
      <c r="G71" s="43"/>
      <c r="H71" s="45"/>
      <c r="I71" s="62" t="s">
        <v>75</v>
      </c>
    </row>
    <row r="72" s="1" customFormat="1" customHeight="1" spans="1:9">
      <c r="A72" s="43">
        <v>23</v>
      </c>
      <c r="B72" s="44" t="s">
        <v>62</v>
      </c>
      <c r="C72" s="46" t="str">
        <f>_xlfn.DISPIMG("ID_F2A77733624D40EDA22EFB6DD6645139",1)</f>
        <v>=DISPIMG("ID_F2A77733624D40EDA22EFB6DD6645139",1)</v>
      </c>
      <c r="D72" s="43" t="s">
        <v>117</v>
      </c>
      <c r="E72" s="43" t="s">
        <v>25</v>
      </c>
      <c r="F72" s="43">
        <v>3</v>
      </c>
      <c r="G72" s="43"/>
      <c r="H72" s="45"/>
      <c r="I72" s="62" t="s">
        <v>64</v>
      </c>
    </row>
    <row r="73" s="1" customFormat="1" customHeight="1" spans="1:9">
      <c r="A73" s="43">
        <v>24</v>
      </c>
      <c r="B73" s="44" t="s">
        <v>65</v>
      </c>
      <c r="C73" s="46" t="str">
        <f>_xlfn.DISPIMG("ID_1A12470243DE4228AEBC01E4BA9149DB",1)</f>
        <v>=DISPIMG("ID_1A12470243DE4228AEBC01E4BA9149DB",1)</v>
      </c>
      <c r="D73" s="43"/>
      <c r="E73" s="43" t="s">
        <v>25</v>
      </c>
      <c r="F73" s="43">
        <v>3</v>
      </c>
      <c r="G73" s="43"/>
      <c r="H73" s="45"/>
      <c r="I73" s="62" t="s">
        <v>66</v>
      </c>
    </row>
    <row r="74" s="1" customFormat="1" customHeight="1" spans="1:9">
      <c r="A74" s="43">
        <v>25</v>
      </c>
      <c r="B74" s="44" t="s">
        <v>99</v>
      </c>
      <c r="C74" s="46" t="str">
        <f>_xlfn.DISPIMG("ID_A8819729B3AF4019834DA1E37C925255",1)</f>
        <v>=DISPIMG("ID_A8819729B3AF4019834DA1E37C925255",1)</v>
      </c>
      <c r="D74" s="43" t="s">
        <v>100</v>
      </c>
      <c r="E74" s="43" t="s">
        <v>25</v>
      </c>
      <c r="F74" s="43">
        <v>15</v>
      </c>
      <c r="G74" s="43"/>
      <c r="H74" s="45"/>
      <c r="I74" s="62" t="s">
        <v>101</v>
      </c>
    </row>
    <row r="75" s="1" customFormat="1" customHeight="1" spans="1:9">
      <c r="A75" s="43">
        <v>26</v>
      </c>
      <c r="B75" s="44" t="s">
        <v>102</v>
      </c>
      <c r="C75" s="46" t="str">
        <f>_xlfn.DISPIMG("ID_D3134C0AAC1140BAA7A0C3C7A1EE6B9A",1)</f>
        <v>=DISPIMG("ID_D3134C0AAC1140BAA7A0C3C7A1EE6B9A",1)</v>
      </c>
      <c r="D75" s="43" t="s">
        <v>103</v>
      </c>
      <c r="E75" s="43" t="s">
        <v>25</v>
      </c>
      <c r="F75" s="43">
        <v>1</v>
      </c>
      <c r="G75" s="43"/>
      <c r="H75" s="45"/>
      <c r="I75" s="62" t="s">
        <v>104</v>
      </c>
    </row>
    <row r="76" s="1" customFormat="1" ht="54" customHeight="1" spans="1:9">
      <c r="A76" s="53" t="s">
        <v>131</v>
      </c>
      <c r="B76" s="54"/>
      <c r="C76" s="54"/>
      <c r="D76" s="54"/>
      <c r="E76" s="54"/>
      <c r="F76" s="54"/>
      <c r="G76" s="54"/>
      <c r="H76" s="54"/>
      <c r="I76" s="54"/>
    </row>
    <row r="77" s="1" customFormat="1" ht="21" customHeight="1" spans="1:9">
      <c r="A77" s="43" t="s">
        <v>1</v>
      </c>
      <c r="B77" s="43" t="s">
        <v>51</v>
      </c>
      <c r="C77" s="43" t="s">
        <v>17</v>
      </c>
      <c r="D77" s="44" t="s">
        <v>18</v>
      </c>
      <c r="E77" s="43" t="s">
        <v>19</v>
      </c>
      <c r="F77" s="43" t="s">
        <v>3</v>
      </c>
      <c r="G77" s="43" t="s">
        <v>20</v>
      </c>
      <c r="H77" s="45" t="s">
        <v>21</v>
      </c>
      <c r="I77" s="43" t="s">
        <v>22</v>
      </c>
    </row>
    <row r="78" s="1" customFormat="1" customHeight="1" spans="1:9">
      <c r="A78" s="43">
        <v>1</v>
      </c>
      <c r="B78" s="44" t="s">
        <v>52</v>
      </c>
      <c r="C78" s="46" t="str">
        <f>_xlfn.DISPIMG("ID_06BD8406F0844CC59A447FEB80BB6595",1)</f>
        <v>=DISPIMG("ID_06BD8406F0844CC59A447FEB80BB6595",1)</v>
      </c>
      <c r="D78" s="44" t="s">
        <v>132</v>
      </c>
      <c r="E78" s="43" t="s">
        <v>25</v>
      </c>
      <c r="F78" s="43">
        <v>46</v>
      </c>
      <c r="G78" s="43"/>
      <c r="H78" s="45"/>
      <c r="I78" s="62" t="s">
        <v>54</v>
      </c>
    </row>
    <row r="79" s="1" customFormat="1" customHeight="1" spans="1:9">
      <c r="A79" s="43">
        <v>2</v>
      </c>
      <c r="B79" s="44" t="s">
        <v>52</v>
      </c>
      <c r="C79" s="46" t="str">
        <f>_xlfn.DISPIMG("ID_C38B9ED79FD34A2C8E0BF19019CBB31B",1)</f>
        <v>=DISPIMG("ID_C38B9ED79FD34A2C8E0BF19019CBB31B",1)</v>
      </c>
      <c r="D79" s="44" t="s">
        <v>119</v>
      </c>
      <c r="E79" s="43" t="s">
        <v>25</v>
      </c>
      <c r="F79" s="43">
        <v>2</v>
      </c>
      <c r="G79" s="43"/>
      <c r="H79" s="45"/>
      <c r="I79" s="62" t="s">
        <v>54</v>
      </c>
    </row>
    <row r="80" s="1" customFormat="1" customHeight="1" spans="1:9">
      <c r="A80" s="43">
        <v>3</v>
      </c>
      <c r="B80" s="44" t="s">
        <v>55</v>
      </c>
      <c r="C80" s="46" t="str">
        <f>_xlfn.DISPIMG("ID_B7D1E5B77A374540A58CA6487CEEDF18",1)</f>
        <v>=DISPIMG("ID_B7D1E5B77A374540A58CA6487CEEDF18",1)</v>
      </c>
      <c r="D80" s="44" t="s">
        <v>56</v>
      </c>
      <c r="E80" s="43" t="s">
        <v>57</v>
      </c>
      <c r="F80" s="43">
        <v>168</v>
      </c>
      <c r="G80" s="43"/>
      <c r="H80" s="45"/>
      <c r="I80" s="62" t="s">
        <v>58</v>
      </c>
    </row>
    <row r="81" s="1" customFormat="1" customHeight="1" spans="1:9">
      <c r="A81" s="43">
        <v>4</v>
      </c>
      <c r="B81" s="44" t="s">
        <v>129</v>
      </c>
      <c r="C81" s="46" t="str">
        <f>_xlfn.DISPIMG("ID_2E275B7CFA104315911475447B83EABA",1)</f>
        <v>=DISPIMG("ID_2E275B7CFA104315911475447B83EABA",1)</v>
      </c>
      <c r="D81" s="44" t="s">
        <v>97</v>
      </c>
      <c r="E81" s="43" t="s">
        <v>25</v>
      </c>
      <c r="F81" s="43">
        <v>2</v>
      </c>
      <c r="G81" s="43"/>
      <c r="H81" s="45"/>
      <c r="I81" s="62" t="s">
        <v>75</v>
      </c>
    </row>
    <row r="82" s="1" customFormat="1" customHeight="1" spans="1:9">
      <c r="A82" s="43">
        <v>5</v>
      </c>
      <c r="B82" s="44" t="s">
        <v>129</v>
      </c>
      <c r="C82" s="46" t="str">
        <f t="shared" ref="C82:C84" si="4">_xlfn.DISPIMG("ID_6D29E65633EE4814AACCDC709E634154",1)</f>
        <v>=DISPIMG("ID_6D29E65633EE4814AACCDC709E634154",1)</v>
      </c>
      <c r="D82" s="44" t="s">
        <v>93</v>
      </c>
      <c r="E82" s="43" t="s">
        <v>25</v>
      </c>
      <c r="F82" s="43">
        <v>1</v>
      </c>
      <c r="G82" s="43"/>
      <c r="H82" s="45"/>
      <c r="I82" s="62" t="s">
        <v>75</v>
      </c>
    </row>
    <row r="83" s="1" customFormat="1" customHeight="1" spans="1:9">
      <c r="A83" s="43">
        <v>6</v>
      </c>
      <c r="B83" s="44" t="s">
        <v>129</v>
      </c>
      <c r="C83" s="46" t="str">
        <f t="shared" si="4"/>
        <v>=DISPIMG("ID_6D29E65633EE4814AACCDC709E634154",1)</v>
      </c>
      <c r="D83" s="44" t="s">
        <v>74</v>
      </c>
      <c r="E83" s="43" t="s">
        <v>25</v>
      </c>
      <c r="F83" s="43">
        <v>17</v>
      </c>
      <c r="G83" s="43"/>
      <c r="H83" s="45"/>
      <c r="I83" s="62" t="s">
        <v>75</v>
      </c>
    </row>
    <row r="84" s="1" customFormat="1" customHeight="1" spans="1:9">
      <c r="A84" s="43">
        <v>7</v>
      </c>
      <c r="B84" s="44" t="s">
        <v>129</v>
      </c>
      <c r="C84" s="46" t="str">
        <f t="shared" si="4"/>
        <v>=DISPIMG("ID_6D29E65633EE4814AACCDC709E634154",1)</v>
      </c>
      <c r="D84" s="44" t="s">
        <v>133</v>
      </c>
      <c r="E84" s="43" t="s">
        <v>25</v>
      </c>
      <c r="F84" s="43">
        <v>8</v>
      </c>
      <c r="G84" s="43"/>
      <c r="H84" s="45"/>
      <c r="I84" s="62" t="s">
        <v>75</v>
      </c>
    </row>
    <row r="85" s="1" customFormat="1" customHeight="1" spans="1:9">
      <c r="A85" s="43">
        <v>8</v>
      </c>
      <c r="B85" s="44" t="s">
        <v>59</v>
      </c>
      <c r="C85" s="46" t="str">
        <f>_xlfn.DISPIMG("ID_A65D09E8584144CE83C46B5D98C01423",1)</f>
        <v>=DISPIMG("ID_A65D09E8584144CE83C46B5D98C01423",1)</v>
      </c>
      <c r="D85" s="44" t="s">
        <v>60</v>
      </c>
      <c r="E85" s="43" t="s">
        <v>57</v>
      </c>
      <c r="F85" s="43">
        <v>68</v>
      </c>
      <c r="G85" s="43"/>
      <c r="H85" s="45"/>
      <c r="I85" s="62" t="s">
        <v>61</v>
      </c>
    </row>
    <row r="86" s="1" customFormat="1" customHeight="1" spans="1:9">
      <c r="A86" s="43">
        <v>9</v>
      </c>
      <c r="B86" s="44" t="s">
        <v>70</v>
      </c>
      <c r="C86" s="46" t="str">
        <f>_xlfn.DISPIMG("ID_A2152BF80DA94983AF66C00FA38232A5",1)</f>
        <v>=DISPIMG("ID_A2152BF80DA94983AF66C00FA38232A5",1)</v>
      </c>
      <c r="D86" s="44" t="s">
        <v>71</v>
      </c>
      <c r="E86" s="43" t="s">
        <v>57</v>
      </c>
      <c r="F86" s="43">
        <v>24</v>
      </c>
      <c r="G86" s="43"/>
      <c r="H86" s="45"/>
      <c r="I86" s="62" t="s">
        <v>72</v>
      </c>
    </row>
    <row r="87" s="1" customFormat="1" customHeight="1" spans="1:9">
      <c r="A87" s="43">
        <v>10</v>
      </c>
      <c r="B87" s="44" t="s">
        <v>114</v>
      </c>
      <c r="C87" s="43" t="str">
        <f>_xlfn.DISPIMG("ID_854DFF67E3D246EEAA179F86BB6DCD2F",1)</f>
        <v>=DISPIMG("ID_854DFF67E3D246EEAA179F86BB6DCD2F",1)</v>
      </c>
      <c r="D87" s="44" t="s">
        <v>115</v>
      </c>
      <c r="E87" s="43" t="s">
        <v>57</v>
      </c>
      <c r="F87" s="43">
        <v>19</v>
      </c>
      <c r="G87" s="43"/>
      <c r="H87" s="45"/>
      <c r="I87" s="62" t="s">
        <v>116</v>
      </c>
    </row>
    <row r="88" s="1" customFormat="1" customHeight="1" spans="1:9">
      <c r="A88" s="43">
        <v>11</v>
      </c>
      <c r="B88" s="44" t="s">
        <v>62</v>
      </c>
      <c r="C88" s="46" t="str">
        <f>_xlfn.DISPIMG("ID_F2A77733624D40EDA22EFB6DD6645139",1)</f>
        <v>=DISPIMG("ID_F2A77733624D40EDA22EFB6DD6645139",1)</v>
      </c>
      <c r="D88" s="44" t="s">
        <v>63</v>
      </c>
      <c r="E88" s="43" t="s">
        <v>25</v>
      </c>
      <c r="F88" s="43">
        <v>2</v>
      </c>
      <c r="G88" s="43"/>
      <c r="H88" s="45"/>
      <c r="I88" s="62" t="s">
        <v>64</v>
      </c>
    </row>
    <row r="89" s="1" customFormat="1" customHeight="1" spans="1:9">
      <c r="A89" s="43">
        <v>12</v>
      </c>
      <c r="B89" s="44" t="s">
        <v>65</v>
      </c>
      <c r="C89" s="46" t="str">
        <f>_xlfn.DISPIMG("ID_1A12470243DE4228AEBC01E4BA9149DB",1)</f>
        <v>=DISPIMG("ID_1A12470243DE4228AEBC01E4BA9149DB",1)</v>
      </c>
      <c r="D89" s="43"/>
      <c r="E89" s="43" t="s">
        <v>25</v>
      </c>
      <c r="F89" s="43">
        <v>2</v>
      </c>
      <c r="G89" s="43"/>
      <c r="H89" s="45"/>
      <c r="I89" s="62" t="s">
        <v>66</v>
      </c>
    </row>
    <row r="90" s="1" customFormat="1" customHeight="1" spans="1:9">
      <c r="A90" s="43">
        <v>13</v>
      </c>
      <c r="B90" s="44" t="s">
        <v>67</v>
      </c>
      <c r="C90" s="46" t="str">
        <f>_xlfn.DISPIMG("ID_80DEB8AD66594AD790B1A295CDED7B17",1)</f>
        <v>=DISPIMG("ID_80DEB8AD66594AD790B1A295CDED7B17",1)</v>
      </c>
      <c r="D90" s="44" t="s">
        <v>68</v>
      </c>
      <c r="E90" s="43" t="s">
        <v>57</v>
      </c>
      <c r="F90" s="43">
        <v>2</v>
      </c>
      <c r="G90" s="43"/>
      <c r="H90" s="45"/>
      <c r="I90" s="62" t="s">
        <v>69</v>
      </c>
    </row>
    <row r="91" s="1" customFormat="1" customHeight="1" spans="1:9">
      <c r="A91" s="43">
        <v>14</v>
      </c>
      <c r="B91" s="44" t="s">
        <v>85</v>
      </c>
      <c r="C91" s="46" t="str">
        <f>_xlfn.DISPIMG("ID_3808468638AC4094A74C626B003E9FAD",1)</f>
        <v>=DISPIMG("ID_3808468638AC4094A74C626B003E9FAD",1)</v>
      </c>
      <c r="D91" s="44" t="s">
        <v>86</v>
      </c>
      <c r="E91" s="43" t="s">
        <v>25</v>
      </c>
      <c r="F91" s="43">
        <v>1</v>
      </c>
      <c r="G91" s="43"/>
      <c r="H91" s="45"/>
      <c r="I91" s="62" t="s">
        <v>87</v>
      </c>
    </row>
    <row r="92" s="1" customFormat="1" customHeight="1" spans="1:9">
      <c r="A92" s="43">
        <v>15</v>
      </c>
      <c r="B92" s="44" t="s">
        <v>107</v>
      </c>
      <c r="C92" s="66" t="str">
        <f>_xlfn.DISPIMG("ID_F5AFD5392C3E453E8D96EB58E7CD029C",1)</f>
        <v>=DISPIMG("ID_F5AFD5392C3E453E8D96EB58E7CD029C",1)</v>
      </c>
      <c r="D92" s="44" t="s">
        <v>134</v>
      </c>
      <c r="E92" s="43" t="s">
        <v>57</v>
      </c>
      <c r="F92" s="43">
        <v>1</v>
      </c>
      <c r="G92" s="43"/>
      <c r="H92" s="45"/>
      <c r="I92" s="62" t="s">
        <v>75</v>
      </c>
    </row>
    <row r="93" s="1" customFormat="1" customHeight="1" spans="1:9">
      <c r="A93" s="43">
        <v>16</v>
      </c>
      <c r="B93" s="44" t="s">
        <v>135</v>
      </c>
      <c r="C93" s="66" t="str">
        <f>_xlfn.DISPIMG("ID_F5AFD5392C3E453E8D96EB58E7CD029C",1)</f>
        <v>=DISPIMG("ID_F5AFD5392C3E453E8D96EB58E7CD029C",1)</v>
      </c>
      <c r="D93" s="44" t="s">
        <v>97</v>
      </c>
      <c r="E93" s="43" t="s">
        <v>57</v>
      </c>
      <c r="F93" s="43">
        <v>18</v>
      </c>
      <c r="G93" s="43"/>
      <c r="H93" s="45"/>
      <c r="I93" s="62" t="s">
        <v>75</v>
      </c>
    </row>
    <row r="94" s="1" customFormat="1" customHeight="1" spans="1:9">
      <c r="A94" s="43">
        <v>17</v>
      </c>
      <c r="B94" s="44" t="s">
        <v>99</v>
      </c>
      <c r="C94" s="46" t="str">
        <f>_xlfn.DISPIMG("ID_A8819729B3AF4019834DA1E37C925255",1)</f>
        <v>=DISPIMG("ID_A8819729B3AF4019834DA1E37C925255",1)</v>
      </c>
      <c r="D94" s="43" t="s">
        <v>100</v>
      </c>
      <c r="E94" s="43" t="s">
        <v>25</v>
      </c>
      <c r="F94" s="43">
        <v>24</v>
      </c>
      <c r="G94" s="43"/>
      <c r="H94" s="45"/>
      <c r="I94" s="62" t="s">
        <v>101</v>
      </c>
    </row>
    <row r="95" s="1" customFormat="1" customHeight="1" spans="1:9">
      <c r="A95" s="43">
        <v>18</v>
      </c>
      <c r="B95" s="44" t="s">
        <v>102</v>
      </c>
      <c r="C95" s="46" t="str">
        <f>_xlfn.DISPIMG("ID_D3134C0AAC1140BAA7A0C3C7A1EE6B9A",1)</f>
        <v>=DISPIMG("ID_D3134C0AAC1140BAA7A0C3C7A1EE6B9A",1)</v>
      </c>
      <c r="D95" s="43" t="s">
        <v>103</v>
      </c>
      <c r="E95" s="43" t="s">
        <v>25</v>
      </c>
      <c r="F95" s="43">
        <v>1</v>
      </c>
      <c r="G95" s="43"/>
      <c r="H95" s="45"/>
      <c r="I95" s="62" t="s">
        <v>104</v>
      </c>
    </row>
    <row r="96" s="1" customFormat="1" ht="54" customHeight="1" spans="1:9">
      <c r="A96" s="55" t="s">
        <v>136</v>
      </c>
      <c r="B96" s="56"/>
      <c r="C96" s="56"/>
      <c r="D96" s="56"/>
      <c r="E96" s="56"/>
      <c r="F96" s="56"/>
      <c r="G96" s="56"/>
      <c r="H96" s="56"/>
      <c r="I96" s="56"/>
    </row>
    <row r="97" s="1" customFormat="1" ht="21" customHeight="1" spans="1:9">
      <c r="A97" s="43" t="s">
        <v>1</v>
      </c>
      <c r="B97" s="43" t="s">
        <v>51</v>
      </c>
      <c r="C97" s="43" t="s">
        <v>17</v>
      </c>
      <c r="D97" s="44" t="s">
        <v>18</v>
      </c>
      <c r="E97" s="43" t="s">
        <v>19</v>
      </c>
      <c r="F97" s="43" t="s">
        <v>3</v>
      </c>
      <c r="G97" s="43" t="s">
        <v>20</v>
      </c>
      <c r="H97" s="45" t="s">
        <v>21</v>
      </c>
      <c r="I97" s="43" t="s">
        <v>22</v>
      </c>
    </row>
    <row r="98" s="1" customFormat="1" customHeight="1" spans="1:9">
      <c r="A98" s="43">
        <v>1</v>
      </c>
      <c r="B98" s="44" t="s">
        <v>52</v>
      </c>
      <c r="C98" s="46" t="str">
        <f>_xlfn.DISPIMG("ID_06BD8406F0844CC59A447FEB80BB6595",1)</f>
        <v>=DISPIMG("ID_06BD8406F0844CC59A447FEB80BB6595",1)</v>
      </c>
      <c r="D98" s="44" t="s">
        <v>137</v>
      </c>
      <c r="E98" s="43" t="s">
        <v>25</v>
      </c>
      <c r="F98" s="43">
        <v>4</v>
      </c>
      <c r="G98" s="43"/>
      <c r="H98" s="45"/>
      <c r="I98" s="62" t="s">
        <v>54</v>
      </c>
    </row>
    <row r="99" s="1" customFormat="1" customHeight="1" spans="1:9">
      <c r="A99" s="43">
        <v>2</v>
      </c>
      <c r="B99" s="44" t="s">
        <v>52</v>
      </c>
      <c r="C99" s="46" t="str">
        <f>_xlfn.DISPIMG("ID_06BD8406F0844CC59A447FEB80BB6595",1)</f>
        <v>=DISPIMG("ID_06BD8406F0844CC59A447FEB80BB6595",1)</v>
      </c>
      <c r="D99" s="44" t="s">
        <v>138</v>
      </c>
      <c r="E99" s="43" t="s">
        <v>25</v>
      </c>
      <c r="F99" s="43">
        <v>65</v>
      </c>
      <c r="G99" s="43"/>
      <c r="H99" s="45"/>
      <c r="I99" s="62" t="s">
        <v>54</v>
      </c>
    </row>
    <row r="100" s="1" customFormat="1" customHeight="1" spans="1:9">
      <c r="A100" s="43">
        <v>3</v>
      </c>
      <c r="B100" s="44" t="s">
        <v>62</v>
      </c>
      <c r="C100" s="46" t="str">
        <f>_xlfn.DISPIMG("ID_F2A77733624D40EDA22EFB6DD6645139",1)</f>
        <v>=DISPIMG("ID_F2A77733624D40EDA22EFB6DD6645139",1)</v>
      </c>
      <c r="D100" s="44" t="s">
        <v>63</v>
      </c>
      <c r="E100" s="43" t="s">
        <v>25</v>
      </c>
      <c r="F100" s="43">
        <v>24</v>
      </c>
      <c r="G100" s="43"/>
      <c r="H100" s="45"/>
      <c r="I100" s="62" t="s">
        <v>64</v>
      </c>
    </row>
    <row r="101" s="1" customFormat="1" customHeight="1" spans="1:9">
      <c r="A101" s="43">
        <v>4</v>
      </c>
      <c r="B101" s="44" t="s">
        <v>67</v>
      </c>
      <c r="C101" s="46" t="str">
        <f>_xlfn.DISPIMG("ID_52FC4D46A0854A3B8C8522FC7EC9A99A",1)</f>
        <v>=DISPIMG("ID_52FC4D46A0854A3B8C8522FC7EC9A99A",1)</v>
      </c>
      <c r="D101" s="44" t="s">
        <v>68</v>
      </c>
      <c r="E101" s="43" t="s">
        <v>57</v>
      </c>
      <c r="F101" s="43">
        <v>48</v>
      </c>
      <c r="G101" s="43"/>
      <c r="H101" s="45"/>
      <c r="I101" s="62" t="s">
        <v>69</v>
      </c>
    </row>
    <row r="102" s="1" customFormat="1" customHeight="1" spans="1:9">
      <c r="A102" s="43">
        <v>5</v>
      </c>
      <c r="B102" s="44" t="s">
        <v>59</v>
      </c>
      <c r="C102" s="46" t="str">
        <f>_xlfn.DISPIMG("ID_A65D09E8584144CE83C46B5D98C01423",1)</f>
        <v>=DISPIMG("ID_A65D09E8584144CE83C46B5D98C01423",1)</v>
      </c>
      <c r="D102" s="44" t="s">
        <v>60</v>
      </c>
      <c r="E102" s="43" t="s">
        <v>57</v>
      </c>
      <c r="F102" s="43">
        <v>47</v>
      </c>
      <c r="G102" s="43"/>
      <c r="H102" s="45"/>
      <c r="I102" s="62" t="s">
        <v>61</v>
      </c>
    </row>
    <row r="103" s="40" customFormat="1" customHeight="1" spans="1:9">
      <c r="A103" s="43">
        <v>6</v>
      </c>
      <c r="B103" s="44" t="s">
        <v>70</v>
      </c>
      <c r="C103" s="46" t="str">
        <f>_xlfn.DISPIMG("ID_7E24AC6C53724619B12F19C494D56818",1)</f>
        <v>=DISPIMG("ID_7E24AC6C53724619B12F19C494D56818",1)</v>
      </c>
      <c r="D103" s="44" t="s">
        <v>71</v>
      </c>
      <c r="E103" s="43" t="s">
        <v>57</v>
      </c>
      <c r="F103" s="43">
        <v>46</v>
      </c>
      <c r="G103" s="43"/>
      <c r="H103" s="45"/>
      <c r="I103" s="62" t="s">
        <v>72</v>
      </c>
    </row>
    <row r="104" s="1" customFormat="1" customHeight="1" spans="1:9">
      <c r="A104" s="43">
        <v>7</v>
      </c>
      <c r="B104" s="44" t="s">
        <v>107</v>
      </c>
      <c r="C104" s="46" t="str">
        <f>_xlfn.DISPIMG("ID_16785AD9101B4BC0ADBEBFBEA2F739FF",1)</f>
        <v>=DISPIMG("ID_16785AD9101B4BC0ADBEBFBEA2F739FF",1)</v>
      </c>
      <c r="D104" s="44" t="s">
        <v>91</v>
      </c>
      <c r="E104" s="43" t="s">
        <v>57</v>
      </c>
      <c r="F104" s="43">
        <v>1</v>
      </c>
      <c r="G104" s="43"/>
      <c r="H104" s="45"/>
      <c r="I104" s="62" t="s">
        <v>75</v>
      </c>
    </row>
    <row r="105" s="40" customFormat="1" ht="100.05" customHeight="1" spans="1:9">
      <c r="A105" s="43">
        <v>8</v>
      </c>
      <c r="B105" s="44" t="s">
        <v>107</v>
      </c>
      <c r="C105" s="40" t="str">
        <f>_xlfn.DISPIMG("ID_70F1543A210F42CAAC40B1FC02072EDD",1)</f>
        <v>=DISPIMG("ID_70F1543A210F42CAAC40B1FC02072EDD",1)</v>
      </c>
      <c r="D105" s="44" t="s">
        <v>139</v>
      </c>
      <c r="E105" s="43" t="s">
        <v>57</v>
      </c>
      <c r="F105" s="43">
        <v>43</v>
      </c>
      <c r="G105" s="43"/>
      <c r="H105" s="45"/>
      <c r="I105" s="62" t="s">
        <v>75</v>
      </c>
    </row>
    <row r="106" s="1" customFormat="1" customHeight="1" spans="1:9">
      <c r="A106" s="43">
        <v>9</v>
      </c>
      <c r="B106" s="44" t="s">
        <v>65</v>
      </c>
      <c r="C106" s="46" t="str">
        <f>_xlfn.DISPIMG("ID_1A12470243DE4228AEBC01E4BA9149DB",1)</f>
        <v>=DISPIMG("ID_1A12470243DE4228AEBC01E4BA9149DB",1)</v>
      </c>
      <c r="D106" s="43"/>
      <c r="E106" s="43" t="s">
        <v>25</v>
      </c>
      <c r="F106" s="43">
        <v>22</v>
      </c>
      <c r="G106" s="43"/>
      <c r="H106" s="45"/>
      <c r="I106" s="62" t="s">
        <v>66</v>
      </c>
    </row>
    <row r="107" s="1" customFormat="1" customHeight="1" spans="1:9">
      <c r="A107" s="43">
        <v>10</v>
      </c>
      <c r="B107" s="44" t="s">
        <v>99</v>
      </c>
      <c r="C107" s="46" t="str">
        <f>_xlfn.DISPIMG("ID_A8819729B3AF4019834DA1E37C925255",1)</f>
        <v>=DISPIMG("ID_A8819729B3AF4019834DA1E37C925255",1)</v>
      </c>
      <c r="D107" s="43" t="s">
        <v>100</v>
      </c>
      <c r="E107" s="43" t="s">
        <v>25</v>
      </c>
      <c r="F107" s="43">
        <v>24</v>
      </c>
      <c r="G107" s="43"/>
      <c r="H107" s="45"/>
      <c r="I107" s="62" t="s">
        <v>101</v>
      </c>
    </row>
    <row r="108" s="1" customFormat="1" customHeight="1" spans="1:9">
      <c r="A108" s="43">
        <v>11</v>
      </c>
      <c r="B108" s="44" t="s">
        <v>102</v>
      </c>
      <c r="C108" s="46" t="str">
        <f>_xlfn.DISPIMG("ID_D3134C0AAC1140BAA7A0C3C7A1EE6B9A",1)</f>
        <v>=DISPIMG("ID_D3134C0AAC1140BAA7A0C3C7A1EE6B9A",1)</v>
      </c>
      <c r="D108" s="43" t="s">
        <v>103</v>
      </c>
      <c r="E108" s="43" t="s">
        <v>25</v>
      </c>
      <c r="F108" s="43">
        <v>1</v>
      </c>
      <c r="G108" s="43"/>
      <c r="H108" s="45"/>
      <c r="I108" s="62" t="s">
        <v>104</v>
      </c>
    </row>
    <row r="109" s="1" customFormat="1" ht="54" customHeight="1" spans="1:9">
      <c r="A109" s="57" t="s">
        <v>140</v>
      </c>
      <c r="B109" s="58"/>
      <c r="C109" s="58"/>
      <c r="D109" s="58"/>
      <c r="E109" s="58"/>
      <c r="F109" s="58"/>
      <c r="G109" s="58"/>
      <c r="H109" s="58"/>
      <c r="I109" s="58"/>
    </row>
    <row r="110" s="40" customFormat="1" ht="21" customHeight="1" spans="1:9">
      <c r="A110" s="43" t="s">
        <v>1</v>
      </c>
      <c r="B110" s="43" t="s">
        <v>51</v>
      </c>
      <c r="C110" s="43" t="s">
        <v>17</v>
      </c>
      <c r="D110" s="44" t="s">
        <v>18</v>
      </c>
      <c r="E110" s="43" t="s">
        <v>19</v>
      </c>
      <c r="F110" s="43" t="s">
        <v>3</v>
      </c>
      <c r="G110" s="43" t="s">
        <v>20</v>
      </c>
      <c r="H110" s="45" t="s">
        <v>21</v>
      </c>
      <c r="I110" s="43" t="s">
        <v>22</v>
      </c>
    </row>
    <row r="111" s="1" customFormat="1" customHeight="1" spans="1:9">
      <c r="A111" s="43">
        <v>1</v>
      </c>
      <c r="B111" s="44" t="s">
        <v>52</v>
      </c>
      <c r="C111" s="46" t="str">
        <f>_xlfn.DISPIMG("ID_88074842DE5641C9808D7C632CCB23EB",1)</f>
        <v>=DISPIMG("ID_88074842DE5641C9808D7C632CCB23EB",1)</v>
      </c>
      <c r="D111" s="44" t="s">
        <v>141</v>
      </c>
      <c r="E111" s="43" t="s">
        <v>57</v>
      </c>
      <c r="F111" s="43">
        <v>4</v>
      </c>
      <c r="G111" s="43"/>
      <c r="H111" s="45"/>
      <c r="I111" s="62" t="s">
        <v>54</v>
      </c>
    </row>
    <row r="112" s="40" customFormat="1" ht="100.05" customHeight="1" spans="1:9">
      <c r="A112" s="43">
        <v>2</v>
      </c>
      <c r="B112" s="44" t="s">
        <v>52</v>
      </c>
      <c r="C112" s="46" t="str">
        <f>_xlfn.DISPIMG("ID_1A3F206386604055AC18C5CF1E177006",1)</f>
        <v>=DISPIMG("ID_1A3F206386604055AC18C5CF1E177006",1)</v>
      </c>
      <c r="D112" s="44" t="s">
        <v>142</v>
      </c>
      <c r="E112" s="43" t="s">
        <v>57</v>
      </c>
      <c r="F112" s="43">
        <v>5</v>
      </c>
      <c r="G112" s="43"/>
      <c r="H112" s="45"/>
      <c r="I112" s="62" t="s">
        <v>54</v>
      </c>
    </row>
    <row r="113" s="1" customFormat="1" customHeight="1" spans="1:9">
      <c r="A113" s="43">
        <v>3</v>
      </c>
      <c r="B113" s="44" t="s">
        <v>55</v>
      </c>
      <c r="C113" s="46" t="str">
        <f>_xlfn.DISPIMG("ID_5CC5EC9B132A4CD190FFF8C37511DD1E",1)</f>
        <v>=DISPIMG("ID_5CC5EC9B132A4CD190FFF8C37511DD1E",1)</v>
      </c>
      <c r="D113" s="44" t="s">
        <v>56</v>
      </c>
      <c r="E113" s="43" t="s">
        <v>57</v>
      </c>
      <c r="F113" s="43">
        <v>16</v>
      </c>
      <c r="G113" s="43"/>
      <c r="H113" s="45"/>
      <c r="I113" s="62" t="s">
        <v>58</v>
      </c>
    </row>
    <row r="114" s="1" customFormat="1" customHeight="1" spans="1:9">
      <c r="A114" s="43">
        <v>4</v>
      </c>
      <c r="B114" s="44" t="s">
        <v>121</v>
      </c>
      <c r="C114" s="46" t="str">
        <f>_xlfn.DISPIMG("ID_88CB2CFB0C724D968F0B7D8A1481048D",1)</f>
        <v>=DISPIMG("ID_88CB2CFB0C724D968F0B7D8A1481048D",1)</v>
      </c>
      <c r="D114" s="44" t="s">
        <v>74</v>
      </c>
      <c r="E114" s="43" t="s">
        <v>25</v>
      </c>
      <c r="F114" s="43">
        <v>11</v>
      </c>
      <c r="G114" s="43"/>
      <c r="H114" s="45"/>
      <c r="I114" s="62" t="s">
        <v>75</v>
      </c>
    </row>
    <row r="115" s="1" customFormat="1" customHeight="1" spans="1:9">
      <c r="A115" s="43">
        <v>5</v>
      </c>
      <c r="B115" s="44" t="s">
        <v>143</v>
      </c>
      <c r="C115" s="46" t="str">
        <f>_xlfn.DISPIMG("ID_CDD1C3A0C22342D5A4CD712692F3EC2B",1)</f>
        <v>=DISPIMG("ID_CDD1C3A0C22342D5A4CD712692F3EC2B",1)</v>
      </c>
      <c r="D115" s="44" t="s">
        <v>71</v>
      </c>
      <c r="E115" s="43" t="s">
        <v>57</v>
      </c>
      <c r="F115" s="43">
        <v>9</v>
      </c>
      <c r="G115" s="43"/>
      <c r="H115" s="45"/>
      <c r="I115" s="62" t="s">
        <v>144</v>
      </c>
    </row>
    <row r="116" s="1" customFormat="1" customHeight="1" spans="1:9">
      <c r="A116" s="43">
        <v>6</v>
      </c>
      <c r="B116" s="44" t="s">
        <v>67</v>
      </c>
      <c r="C116" s="46" t="str">
        <f>_xlfn.DISPIMG("ID_A78408A3518049B084893CAF03547BF0",1)</f>
        <v>=DISPIMG("ID_A78408A3518049B084893CAF03547BF0",1)</v>
      </c>
      <c r="D116" s="44" t="s">
        <v>68</v>
      </c>
      <c r="E116" s="43" t="s">
        <v>57</v>
      </c>
      <c r="F116" s="43">
        <v>14</v>
      </c>
      <c r="G116" s="43"/>
      <c r="H116" s="45"/>
      <c r="I116" s="62" t="s">
        <v>69</v>
      </c>
    </row>
    <row r="117" s="1" customFormat="1" customHeight="1" spans="1:9">
      <c r="A117" s="43">
        <v>7</v>
      </c>
      <c r="B117" s="44" t="s">
        <v>114</v>
      </c>
      <c r="C117" s="43" t="str">
        <f>_xlfn.DISPIMG("ID_854DFF67E3D246EEAA179F86BB6DCD2F",1)</f>
        <v>=DISPIMG("ID_854DFF67E3D246EEAA179F86BB6DCD2F",1)</v>
      </c>
      <c r="D117" s="44" t="s">
        <v>115</v>
      </c>
      <c r="E117" s="43" t="s">
        <v>57</v>
      </c>
      <c r="F117" s="43">
        <v>10</v>
      </c>
      <c r="G117" s="43"/>
      <c r="H117" s="45"/>
      <c r="I117" s="62" t="s">
        <v>116</v>
      </c>
    </row>
    <row r="118" s="1" customFormat="1" customHeight="1" spans="1:9">
      <c r="A118" s="43">
        <v>8</v>
      </c>
      <c r="B118" s="44" t="s">
        <v>62</v>
      </c>
      <c r="C118" s="46" t="str">
        <f>_xlfn.DISPIMG("ID_F2A77733624D40EDA22EFB6DD6645139",1)</f>
        <v>=DISPIMG("ID_F2A77733624D40EDA22EFB6DD6645139",1)</v>
      </c>
      <c r="D118" s="44" t="s">
        <v>63</v>
      </c>
      <c r="E118" s="43" t="s">
        <v>25</v>
      </c>
      <c r="F118" s="43">
        <v>2</v>
      </c>
      <c r="G118" s="43"/>
      <c r="H118" s="45"/>
      <c r="I118" s="62" t="s">
        <v>64</v>
      </c>
    </row>
    <row r="119" s="1" customFormat="1" customHeight="1" spans="1:9">
      <c r="A119" s="43">
        <v>9</v>
      </c>
      <c r="B119" s="44" t="s">
        <v>65</v>
      </c>
      <c r="C119" s="46" t="str">
        <f>_xlfn.DISPIMG("ID_1A12470243DE4228AEBC01E4BA9149DB",1)</f>
        <v>=DISPIMG("ID_1A12470243DE4228AEBC01E4BA9149DB",1)</v>
      </c>
      <c r="D119" s="43"/>
      <c r="E119" s="43" t="s">
        <v>25</v>
      </c>
      <c r="F119" s="43">
        <v>2</v>
      </c>
      <c r="G119" s="43"/>
      <c r="H119" s="45"/>
      <c r="I119" s="62" t="s">
        <v>66</v>
      </c>
    </row>
    <row r="120" s="1" customFormat="1" customHeight="1" spans="1:9">
      <c r="A120" s="43">
        <v>10</v>
      </c>
      <c r="B120" s="44" t="s">
        <v>99</v>
      </c>
      <c r="C120" s="46" t="str">
        <f>_xlfn.DISPIMG("ID_A8819729B3AF4019834DA1E37C925255",1)</f>
        <v>=DISPIMG("ID_A8819729B3AF4019834DA1E37C925255",1)</v>
      </c>
      <c r="D120" s="43" t="s">
        <v>100</v>
      </c>
      <c r="E120" s="43" t="s">
        <v>25</v>
      </c>
      <c r="F120" s="43">
        <v>16</v>
      </c>
      <c r="G120" s="43"/>
      <c r="H120" s="45"/>
      <c r="I120" s="62" t="s">
        <v>101</v>
      </c>
    </row>
    <row r="121" s="1" customFormat="1" customHeight="1" spans="1:9">
      <c r="A121" s="43">
        <v>11</v>
      </c>
      <c r="B121" s="44" t="s">
        <v>102</v>
      </c>
      <c r="C121" s="46" t="str">
        <f>_xlfn.DISPIMG("ID_D3134C0AAC1140BAA7A0C3C7A1EE6B9A",1)</f>
        <v>=DISPIMG("ID_D3134C0AAC1140BAA7A0C3C7A1EE6B9A",1)</v>
      </c>
      <c r="D121" s="43" t="s">
        <v>103</v>
      </c>
      <c r="E121" s="43" t="s">
        <v>25</v>
      </c>
      <c r="F121" s="43">
        <v>1</v>
      </c>
      <c r="G121" s="43"/>
      <c r="H121" s="45"/>
      <c r="I121" s="62" t="s">
        <v>104</v>
      </c>
    </row>
    <row r="122" s="1" customFormat="1" ht="54" customHeight="1" spans="1:9">
      <c r="A122" s="47" t="s">
        <v>145</v>
      </c>
      <c r="B122" s="48"/>
      <c r="C122" s="48"/>
      <c r="D122" s="48"/>
      <c r="E122" s="48"/>
      <c r="F122" s="48"/>
      <c r="G122" s="48"/>
      <c r="H122" s="48"/>
      <c r="I122" s="48"/>
    </row>
    <row r="123" s="1" customFormat="1" ht="21" customHeight="1" spans="1:9">
      <c r="A123" s="43" t="s">
        <v>1</v>
      </c>
      <c r="B123" s="43" t="s">
        <v>51</v>
      </c>
      <c r="C123" s="43" t="s">
        <v>17</v>
      </c>
      <c r="D123" s="44" t="s">
        <v>18</v>
      </c>
      <c r="E123" s="43" t="s">
        <v>19</v>
      </c>
      <c r="F123" s="43" t="s">
        <v>3</v>
      </c>
      <c r="G123" s="43" t="s">
        <v>20</v>
      </c>
      <c r="H123" s="45" t="s">
        <v>21</v>
      </c>
      <c r="I123" s="43" t="s">
        <v>22</v>
      </c>
    </row>
    <row r="124" s="1" customFormat="1" customHeight="1" spans="1:9">
      <c r="A124" s="43">
        <v>1</v>
      </c>
      <c r="B124" s="44" t="s">
        <v>52</v>
      </c>
      <c r="C124" s="46" t="str">
        <f>_xlfn.DISPIMG("ID_88074842DE5641C9808D7C632CCB23EB",1)</f>
        <v>=DISPIMG("ID_88074842DE5641C9808D7C632CCB23EB",1)</v>
      </c>
      <c r="D124" s="44" t="s">
        <v>146</v>
      </c>
      <c r="E124" s="43" t="s">
        <v>25</v>
      </c>
      <c r="F124" s="43">
        <v>40</v>
      </c>
      <c r="G124" s="43"/>
      <c r="H124" s="45"/>
      <c r="I124" s="62" t="s">
        <v>54</v>
      </c>
    </row>
    <row r="125" s="1" customFormat="1" customHeight="1" spans="1:9">
      <c r="A125" s="43">
        <v>2</v>
      </c>
      <c r="B125" s="44" t="s">
        <v>147</v>
      </c>
      <c r="C125" s="46" t="str">
        <f>_xlfn.DISPIMG("ID_A522DDEFF6624032B2EE764A91711F9E",1)</f>
        <v>=DISPIMG("ID_A522DDEFF6624032B2EE764A91711F9E",1)</v>
      </c>
      <c r="D125" s="44" t="s">
        <v>74</v>
      </c>
      <c r="E125" s="43" t="s">
        <v>25</v>
      </c>
      <c r="F125" s="43">
        <v>15</v>
      </c>
      <c r="G125" s="43"/>
      <c r="H125" s="45"/>
      <c r="I125" s="62" t="s">
        <v>75</v>
      </c>
    </row>
    <row r="126" s="40" customFormat="1" customHeight="1" spans="1:9">
      <c r="A126" s="43">
        <v>3</v>
      </c>
      <c r="B126" s="44" t="s">
        <v>148</v>
      </c>
      <c r="C126" s="46" t="str">
        <f>_xlfn.DISPIMG("ID_7E24AC6C53724619B12F19C494D56818",1)</f>
        <v>=DISPIMG("ID_7E24AC6C53724619B12F19C494D56818",1)</v>
      </c>
      <c r="D126" s="44" t="s">
        <v>71</v>
      </c>
      <c r="E126" s="43" t="s">
        <v>57</v>
      </c>
      <c r="F126" s="43">
        <v>10</v>
      </c>
      <c r="G126" s="43"/>
      <c r="H126" s="45"/>
      <c r="I126" s="62" t="s">
        <v>72</v>
      </c>
    </row>
    <row r="127" s="40" customFormat="1" customHeight="1" spans="1:9">
      <c r="A127" s="43">
        <v>4</v>
      </c>
      <c r="B127" s="44" t="s">
        <v>59</v>
      </c>
      <c r="C127" s="46" t="str">
        <f>_xlfn.DISPIMG("ID_A65D09E8584144CE83C46B5D98C01423",1)</f>
        <v>=DISPIMG("ID_A65D09E8584144CE83C46B5D98C01423",1)</v>
      </c>
      <c r="D127" s="44" t="s">
        <v>60</v>
      </c>
      <c r="E127" s="43" t="s">
        <v>57</v>
      </c>
      <c r="F127" s="43">
        <v>9</v>
      </c>
      <c r="G127" s="43"/>
      <c r="H127" s="45"/>
      <c r="I127" s="62" t="s">
        <v>61</v>
      </c>
    </row>
    <row r="128" s="40" customFormat="1" ht="100.05" customHeight="1" spans="1:9">
      <c r="A128" s="43">
        <v>5</v>
      </c>
      <c r="B128" s="44" t="s">
        <v>114</v>
      </c>
      <c r="C128" s="43" t="str">
        <f>_xlfn.DISPIMG("ID_854DFF67E3D246EEAA179F86BB6DCD2F",1)</f>
        <v>=DISPIMG("ID_854DFF67E3D246EEAA179F86BB6DCD2F",1)</v>
      </c>
      <c r="D128" s="44" t="s">
        <v>115</v>
      </c>
      <c r="E128" s="43" t="s">
        <v>57</v>
      </c>
      <c r="F128" s="43">
        <v>3</v>
      </c>
      <c r="G128" s="43"/>
      <c r="H128" s="45"/>
      <c r="I128" s="62" t="s">
        <v>116</v>
      </c>
    </row>
    <row r="129" s="40" customFormat="1" ht="100.05" customHeight="1" spans="1:9">
      <c r="A129" s="43">
        <v>6</v>
      </c>
      <c r="B129" s="44" t="s">
        <v>67</v>
      </c>
      <c r="C129" s="46" t="str">
        <f>_xlfn.DISPIMG("ID_2AA7E3C938FD4B019AC8B6A1EDB75BC4",1)</f>
        <v>=DISPIMG("ID_2AA7E3C938FD4B019AC8B6A1EDB75BC4",1)</v>
      </c>
      <c r="D129" s="44" t="s">
        <v>68</v>
      </c>
      <c r="E129" s="43" t="s">
        <v>57</v>
      </c>
      <c r="F129" s="43">
        <v>6</v>
      </c>
      <c r="G129" s="43"/>
      <c r="H129" s="45"/>
      <c r="I129" s="62" t="s">
        <v>69</v>
      </c>
    </row>
    <row r="130" s="40" customFormat="1" ht="100.05" customHeight="1" spans="1:9">
      <c r="A130" s="43">
        <v>7</v>
      </c>
      <c r="B130" s="44" t="s">
        <v>99</v>
      </c>
      <c r="C130" s="46" t="str">
        <f>_xlfn.DISPIMG("ID_A8819729B3AF4019834DA1E37C925255",1)</f>
        <v>=DISPIMG("ID_A8819729B3AF4019834DA1E37C925255",1)</v>
      </c>
      <c r="D130" s="43" t="s">
        <v>100</v>
      </c>
      <c r="E130" s="43" t="s">
        <v>25</v>
      </c>
      <c r="F130" s="43">
        <v>10</v>
      </c>
      <c r="G130" s="43"/>
      <c r="H130" s="45"/>
      <c r="I130" s="62" t="s">
        <v>101</v>
      </c>
    </row>
    <row r="131" s="40" customFormat="1" ht="100.05" customHeight="1" spans="1:9">
      <c r="A131" s="43">
        <v>8</v>
      </c>
      <c r="B131" s="44" t="s">
        <v>102</v>
      </c>
      <c r="C131" s="46" t="str">
        <f>_xlfn.DISPIMG("ID_D3134C0AAC1140BAA7A0C3C7A1EE6B9A",1)</f>
        <v>=DISPIMG("ID_D3134C0AAC1140BAA7A0C3C7A1EE6B9A",1)</v>
      </c>
      <c r="D131" s="43" t="s">
        <v>103</v>
      </c>
      <c r="E131" s="43" t="s">
        <v>25</v>
      </c>
      <c r="F131" s="43">
        <v>1</v>
      </c>
      <c r="G131" s="43"/>
      <c r="H131" s="45"/>
      <c r="I131" s="62" t="s">
        <v>104</v>
      </c>
    </row>
    <row r="132" s="1" customFormat="1" ht="54" customHeight="1" spans="1:9">
      <c r="A132" s="59" t="s">
        <v>149</v>
      </c>
      <c r="B132" s="60"/>
      <c r="C132" s="60"/>
      <c r="D132" s="60"/>
      <c r="E132" s="60"/>
      <c r="F132" s="60"/>
      <c r="G132" s="60"/>
      <c r="H132" s="60"/>
      <c r="I132" s="60"/>
    </row>
    <row r="133" s="1" customFormat="1" ht="21" customHeight="1" spans="1:9">
      <c r="A133" s="43" t="s">
        <v>1</v>
      </c>
      <c r="B133" s="43" t="s">
        <v>51</v>
      </c>
      <c r="C133" s="43" t="s">
        <v>17</v>
      </c>
      <c r="D133" s="44" t="s">
        <v>18</v>
      </c>
      <c r="E133" s="43" t="s">
        <v>19</v>
      </c>
      <c r="F133" s="43" t="s">
        <v>3</v>
      </c>
      <c r="G133" s="43" t="s">
        <v>20</v>
      </c>
      <c r="H133" s="45" t="s">
        <v>21</v>
      </c>
      <c r="I133" s="43" t="s">
        <v>22</v>
      </c>
    </row>
    <row r="134" s="1" customFormat="1" customHeight="1" spans="1:9">
      <c r="A134" s="43">
        <v>1</v>
      </c>
      <c r="B134" s="44" t="s">
        <v>52</v>
      </c>
      <c r="C134" s="46" t="str">
        <f>_xlfn.DISPIMG("ID_B8DA9C8107474488A6CF30D3DEF8E9BA",1)</f>
        <v>=DISPIMG("ID_B8DA9C8107474488A6CF30D3DEF8E9BA",1)</v>
      </c>
      <c r="D134" s="44" t="s">
        <v>142</v>
      </c>
      <c r="E134" s="43" t="s">
        <v>25</v>
      </c>
      <c r="F134" s="43">
        <v>7</v>
      </c>
      <c r="G134" s="43"/>
      <c r="H134" s="45"/>
      <c r="I134" s="62" t="s">
        <v>54</v>
      </c>
    </row>
    <row r="135" s="1" customFormat="1" customHeight="1" spans="1:9">
      <c r="A135" s="43">
        <v>2</v>
      </c>
      <c r="B135" s="44" t="s">
        <v>55</v>
      </c>
      <c r="C135" s="46" t="str">
        <f>_xlfn.DISPIMG("ID_AF9467E908D142E5A4CDA5FF1C604A75",1)</f>
        <v>=DISPIMG("ID_AF9467E908D142E5A4CDA5FF1C604A75",1)</v>
      </c>
      <c r="D135" s="44" t="s">
        <v>56</v>
      </c>
      <c r="E135" s="43" t="s">
        <v>57</v>
      </c>
      <c r="F135" s="43">
        <v>7</v>
      </c>
      <c r="G135" s="43"/>
      <c r="H135" s="45"/>
      <c r="I135" s="62" t="s">
        <v>58</v>
      </c>
    </row>
    <row r="136" s="1" customFormat="1" customHeight="1" spans="1:9">
      <c r="A136" s="43">
        <v>3</v>
      </c>
      <c r="B136" s="44" t="s">
        <v>121</v>
      </c>
      <c r="C136" s="46" t="str">
        <f>_xlfn.DISPIMG("ID_245C389BC6D44D7B9AA74DDBE3B6FA57",1)</f>
        <v>=DISPIMG("ID_245C389BC6D44D7B9AA74DDBE3B6FA57",1)</v>
      </c>
      <c r="D136" s="44" t="s">
        <v>74</v>
      </c>
      <c r="E136" s="43" t="s">
        <v>25</v>
      </c>
      <c r="F136" s="43">
        <v>8</v>
      </c>
      <c r="G136" s="43"/>
      <c r="H136" s="45"/>
      <c r="I136" s="62" t="s">
        <v>75</v>
      </c>
    </row>
    <row r="137" s="1" customFormat="1" customHeight="1" spans="1:9">
      <c r="A137" s="43">
        <v>4</v>
      </c>
      <c r="B137" s="44" t="s">
        <v>59</v>
      </c>
      <c r="C137" s="46" t="str">
        <f>_xlfn.DISPIMG("ID_A65D09E8584144CE83C46B5D98C01423",1)</f>
        <v>=DISPIMG("ID_A65D09E8584144CE83C46B5D98C01423",1)</v>
      </c>
      <c r="D137" s="44" t="s">
        <v>60</v>
      </c>
      <c r="E137" s="43" t="s">
        <v>57</v>
      </c>
      <c r="F137" s="43">
        <v>6</v>
      </c>
      <c r="G137" s="43"/>
      <c r="H137" s="45"/>
      <c r="I137" s="62" t="s">
        <v>61</v>
      </c>
    </row>
    <row r="138" s="1" customFormat="1" customHeight="1" spans="1:9">
      <c r="A138" s="43">
        <v>5</v>
      </c>
      <c r="B138" s="44" t="s">
        <v>67</v>
      </c>
      <c r="C138" s="46" t="str">
        <f>_xlfn.DISPIMG("ID_4DADE12AA3A24150BDF6DA4AEF959156",1)</f>
        <v>=DISPIMG("ID_4DADE12AA3A24150BDF6DA4AEF959156",1)</v>
      </c>
      <c r="D138" s="44" t="s">
        <v>68</v>
      </c>
      <c r="E138" s="43" t="s">
        <v>57</v>
      </c>
      <c r="F138" s="43">
        <v>6</v>
      </c>
      <c r="G138" s="43"/>
      <c r="H138" s="45"/>
      <c r="I138" s="62" t="s">
        <v>69</v>
      </c>
    </row>
    <row r="139" s="1" customFormat="1" customHeight="1" spans="1:9">
      <c r="A139" s="43">
        <v>2</v>
      </c>
      <c r="B139" s="44" t="s">
        <v>62</v>
      </c>
      <c r="C139" s="46" t="str">
        <f>_xlfn.DISPIMG("ID_F2A77733624D40EDA22EFB6DD6645139",1)</f>
        <v>=DISPIMG("ID_F2A77733624D40EDA22EFB6DD6645139",1)</v>
      </c>
      <c r="D139" s="44" t="s">
        <v>63</v>
      </c>
      <c r="E139" s="43" t="s">
        <v>25</v>
      </c>
      <c r="F139" s="43">
        <v>2</v>
      </c>
      <c r="G139" s="43"/>
      <c r="H139" s="45"/>
      <c r="I139" s="62" t="s">
        <v>64</v>
      </c>
    </row>
    <row r="140" s="1" customFormat="1" customHeight="1" spans="1:9">
      <c r="A140" s="43">
        <v>7</v>
      </c>
      <c r="B140" s="44" t="s">
        <v>65</v>
      </c>
      <c r="C140" s="46" t="str">
        <f>_xlfn.DISPIMG("ID_1A12470243DE4228AEBC01E4BA9149DB",1)</f>
        <v>=DISPIMG("ID_1A12470243DE4228AEBC01E4BA9149DB",1)</v>
      </c>
      <c r="D140" s="43"/>
      <c r="E140" s="43" t="s">
        <v>25</v>
      </c>
      <c r="F140" s="43">
        <v>2</v>
      </c>
      <c r="G140" s="43"/>
      <c r="H140" s="45"/>
      <c r="I140" s="62" t="s">
        <v>66</v>
      </c>
    </row>
    <row r="141" s="1" customFormat="1" customHeight="1" spans="1:9">
      <c r="A141" s="43">
        <v>8</v>
      </c>
      <c r="B141" s="44" t="s">
        <v>99</v>
      </c>
      <c r="C141" s="46" t="str">
        <f>_xlfn.DISPIMG("ID_A8819729B3AF4019834DA1E37C925255",1)</f>
        <v>=DISPIMG("ID_A8819729B3AF4019834DA1E37C925255",1)</v>
      </c>
      <c r="D141" s="43" t="s">
        <v>100</v>
      </c>
      <c r="E141" s="43" t="s">
        <v>25</v>
      </c>
      <c r="F141" s="43">
        <v>10</v>
      </c>
      <c r="G141" s="43"/>
      <c r="H141" s="45"/>
      <c r="I141" s="62" t="s">
        <v>101</v>
      </c>
    </row>
    <row r="142" s="1" customFormat="1" customHeight="1" spans="1:9">
      <c r="A142" s="43">
        <v>9</v>
      </c>
      <c r="B142" s="44" t="s">
        <v>102</v>
      </c>
      <c r="C142" s="46" t="str">
        <f>_xlfn.DISPIMG("ID_D3134C0AAC1140BAA7A0C3C7A1EE6B9A",1)</f>
        <v>=DISPIMG("ID_D3134C0AAC1140BAA7A0C3C7A1EE6B9A",1)</v>
      </c>
      <c r="D142" s="43" t="s">
        <v>103</v>
      </c>
      <c r="E142" s="43" t="s">
        <v>25</v>
      </c>
      <c r="F142" s="43">
        <v>1</v>
      </c>
      <c r="G142" s="43"/>
      <c r="H142" s="45"/>
      <c r="I142" s="62" t="s">
        <v>104</v>
      </c>
    </row>
    <row r="143" s="1" customFormat="1" ht="40" customHeight="1" spans="7:8">
      <c r="G143" s="1" t="s">
        <v>47</v>
      </c>
      <c r="H143" s="45"/>
    </row>
    <row r="144" s="1" customFormat="1" customHeight="1" spans="1:9">
      <c r="A144" s="61" t="s">
        <v>48</v>
      </c>
      <c r="B144" s="61"/>
      <c r="C144" s="61"/>
      <c r="D144" s="61"/>
      <c r="E144" s="61"/>
      <c r="F144" s="61"/>
      <c r="G144" s="61"/>
      <c r="H144" s="61"/>
      <c r="I144" s="61"/>
    </row>
  </sheetData>
  <autoFilter ref="A3:I144">
    <extLst/>
  </autoFilter>
  <mergeCells count="10">
    <mergeCell ref="A1:I1"/>
    <mergeCell ref="A2:I2"/>
    <mergeCell ref="A27:I27"/>
    <mergeCell ref="A48:I48"/>
    <mergeCell ref="A76:I76"/>
    <mergeCell ref="A96:I96"/>
    <mergeCell ref="A109:I109"/>
    <mergeCell ref="A122:I122"/>
    <mergeCell ref="A132:I132"/>
    <mergeCell ref="A144:I144"/>
  </mergeCells>
  <printOptions horizontalCentered="1"/>
  <pageMargins left="0.393055555555556" right="0.393055555555556" top="0.786805555555556" bottom="0.393055555555556" header="0" footer="0"/>
  <pageSetup paperSize="9" scale="81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tabSelected="1" workbookViewId="0">
      <selection activeCell="A1" sqref="A1:I1"/>
    </sheetView>
  </sheetViews>
  <sheetFormatPr defaultColWidth="9" defaultRowHeight="100" customHeight="1"/>
  <cols>
    <col min="1" max="1" width="4" style="1" customWidth="1"/>
    <col min="2" max="2" width="9.11111111111111" style="1" customWidth="1"/>
    <col min="3" max="3" width="24.5555555555556" style="1" customWidth="1"/>
    <col min="4" max="4" width="14.5" style="1" customWidth="1"/>
    <col min="5" max="5" width="5.44444444444444" style="1" customWidth="1"/>
    <col min="6" max="6" width="5.87962962962963" style="1" customWidth="1"/>
    <col min="7" max="7" width="9.66666666666667" style="1" customWidth="1"/>
    <col min="8" max="8" width="13" style="1" customWidth="1"/>
    <col min="9" max="9" width="33.6296296296296" style="1" customWidth="1"/>
    <col min="10" max="16384" width="9" style="1"/>
  </cols>
  <sheetData>
    <row r="1" s="1" customFormat="1" ht="57" customHeight="1" spans="1:9">
      <c r="A1" s="5" t="s">
        <v>150</v>
      </c>
      <c r="B1" s="7"/>
      <c r="C1" s="7"/>
      <c r="D1" s="6"/>
      <c r="E1" s="7"/>
      <c r="F1" s="7"/>
      <c r="G1" s="7"/>
      <c r="H1" s="8"/>
      <c r="I1" s="37"/>
    </row>
    <row r="2" s="1" customFormat="1" ht="27" customHeight="1" spans="1:9">
      <c r="A2" s="41" t="s">
        <v>151</v>
      </c>
      <c r="B2" s="42"/>
      <c r="C2" s="42"/>
      <c r="D2" s="42"/>
      <c r="E2" s="42"/>
      <c r="F2" s="42"/>
      <c r="G2" s="42"/>
      <c r="H2" s="42"/>
      <c r="I2" s="42"/>
    </row>
    <row r="3" s="1" customFormat="1" ht="25" customHeight="1" spans="1:9">
      <c r="A3" s="43" t="s">
        <v>1</v>
      </c>
      <c r="B3" s="43" t="s">
        <v>51</v>
      </c>
      <c r="C3" s="43" t="s">
        <v>17</v>
      </c>
      <c r="D3" s="44" t="s">
        <v>18</v>
      </c>
      <c r="E3" s="43" t="s">
        <v>19</v>
      </c>
      <c r="F3" s="43" t="s">
        <v>3</v>
      </c>
      <c r="G3" s="43" t="s">
        <v>20</v>
      </c>
      <c r="H3" s="45" t="s">
        <v>21</v>
      </c>
      <c r="I3" s="43" t="s">
        <v>22</v>
      </c>
    </row>
    <row r="4" s="1" customFormat="1" customHeight="1" spans="1:9">
      <c r="A4" s="43">
        <v>1</v>
      </c>
      <c r="B4" s="44" t="s">
        <v>152</v>
      </c>
      <c r="C4" s="46" t="str">
        <f>_xlfn.DISPIMG("ID_252F3AF6DAC84F06A66748BB2EC836BC",1)</f>
        <v>=DISPIMG("ID_252F3AF6DAC84F06A66748BB2EC836BC",1)</v>
      </c>
      <c r="D4" s="43" t="s">
        <v>153</v>
      </c>
      <c r="E4" s="43" t="s">
        <v>25</v>
      </c>
      <c r="F4" s="43">
        <v>28</v>
      </c>
      <c r="G4" s="43"/>
      <c r="H4" s="45"/>
      <c r="I4" s="62" t="s">
        <v>154</v>
      </c>
    </row>
    <row r="5" s="1" customFormat="1" customHeight="1" spans="1:9">
      <c r="A5" s="43">
        <v>2</v>
      </c>
      <c r="B5" s="44" t="s">
        <v>155</v>
      </c>
      <c r="C5" s="46" t="str">
        <f>_xlfn.DISPIMG("ID_67263CF12FC84C898A8D8AD1767A6343",1)</f>
        <v>=DISPIMG("ID_67263CF12FC84C898A8D8AD1767A6343",1)</v>
      </c>
      <c r="D5" s="43" t="s">
        <v>156</v>
      </c>
      <c r="E5" s="43" t="s">
        <v>57</v>
      </c>
      <c r="F5" s="43">
        <v>6</v>
      </c>
      <c r="G5" s="43"/>
      <c r="H5" s="45"/>
      <c r="I5" s="62" t="s">
        <v>154</v>
      </c>
    </row>
    <row r="6" s="1" customFormat="1" customHeight="1" spans="1:9">
      <c r="A6" s="43">
        <v>3</v>
      </c>
      <c r="B6" s="44" t="s">
        <v>157</v>
      </c>
      <c r="C6" s="46" t="str">
        <f>_xlfn.DISPIMG("ID_C8C8A39C3B884299981DF3D9A5A4B73C",1)</f>
        <v>=DISPIMG("ID_C8C8A39C3B884299981DF3D9A5A4B73C",1)</v>
      </c>
      <c r="D6" s="43" t="s">
        <v>158</v>
      </c>
      <c r="E6" s="43" t="s">
        <v>57</v>
      </c>
      <c r="F6" s="43">
        <v>24</v>
      </c>
      <c r="G6" s="43"/>
      <c r="H6" s="45"/>
      <c r="I6" s="62" t="s">
        <v>159</v>
      </c>
    </row>
    <row r="7" s="1" customFormat="1" ht="54" customHeight="1" spans="1:9">
      <c r="A7" s="47" t="s">
        <v>105</v>
      </c>
      <c r="B7" s="48"/>
      <c r="C7" s="48"/>
      <c r="D7" s="48"/>
      <c r="E7" s="48"/>
      <c r="F7" s="48"/>
      <c r="G7" s="48"/>
      <c r="H7" s="48"/>
      <c r="I7" s="48"/>
    </row>
    <row r="8" s="1" customFormat="1" ht="21" customHeight="1" spans="1:9">
      <c r="A8" s="43" t="s">
        <v>1</v>
      </c>
      <c r="B8" s="43" t="s">
        <v>51</v>
      </c>
      <c r="C8" s="43" t="s">
        <v>17</v>
      </c>
      <c r="D8" s="44" t="s">
        <v>18</v>
      </c>
      <c r="E8" s="43" t="s">
        <v>19</v>
      </c>
      <c r="F8" s="43" t="s">
        <v>3</v>
      </c>
      <c r="G8" s="43" t="s">
        <v>20</v>
      </c>
      <c r="H8" s="45" t="s">
        <v>21</v>
      </c>
      <c r="I8" s="43" t="s">
        <v>22</v>
      </c>
    </row>
    <row r="9" s="1" customFormat="1" customHeight="1" spans="1:9">
      <c r="A9" s="43">
        <v>1</v>
      </c>
      <c r="B9" s="44" t="s">
        <v>160</v>
      </c>
      <c r="C9" s="46" t="str">
        <f>_xlfn.DISPIMG("ID_217FC8B377C643339930A111443C7763",1)</f>
        <v>=DISPIMG("ID_217FC8B377C643339930A111443C7763",1)</v>
      </c>
      <c r="D9" s="43" t="s">
        <v>97</v>
      </c>
      <c r="E9" s="43" t="s">
        <v>25</v>
      </c>
      <c r="F9" s="43">
        <v>9</v>
      </c>
      <c r="G9" s="43"/>
      <c r="H9" s="45"/>
      <c r="I9" s="62" t="s">
        <v>161</v>
      </c>
    </row>
    <row r="10" s="1" customFormat="1" customHeight="1" spans="1:9">
      <c r="A10" s="43">
        <v>2</v>
      </c>
      <c r="B10" s="44" t="s">
        <v>162</v>
      </c>
      <c r="C10" s="46" t="str">
        <f>_xlfn.DISPIMG("ID_9F0161C3E1A245D3BD32A22D906980D7",1)</f>
        <v>=DISPIMG("ID_9F0161C3E1A245D3BD32A22D906980D7",1)</v>
      </c>
      <c r="D10" s="43" t="s">
        <v>163</v>
      </c>
      <c r="E10" s="43" t="s">
        <v>25</v>
      </c>
      <c r="F10" s="43">
        <v>7</v>
      </c>
      <c r="G10" s="43"/>
      <c r="H10" s="45"/>
      <c r="I10" s="62" t="s">
        <v>164</v>
      </c>
    </row>
    <row r="11" s="1" customFormat="1" customHeight="1" spans="1:9">
      <c r="A11" s="43">
        <v>3</v>
      </c>
      <c r="B11" s="44" t="s">
        <v>152</v>
      </c>
      <c r="C11" s="46" t="str">
        <f>_xlfn.DISPIMG("ID_252F3AF6DAC84F06A66748BB2EC836BC",1)</f>
        <v>=DISPIMG("ID_252F3AF6DAC84F06A66748BB2EC836BC",1)</v>
      </c>
      <c r="D11" s="43" t="s">
        <v>153</v>
      </c>
      <c r="E11" s="43" t="s">
        <v>25</v>
      </c>
      <c r="F11" s="43">
        <v>64</v>
      </c>
      <c r="G11" s="43"/>
      <c r="H11" s="45"/>
      <c r="I11" s="62" t="s">
        <v>154</v>
      </c>
    </row>
    <row r="12" s="1" customFormat="1" customHeight="1" spans="1:9">
      <c r="A12" s="43">
        <v>4</v>
      </c>
      <c r="B12" s="43" t="s">
        <v>165</v>
      </c>
      <c r="C12" s="49" t="str">
        <f>_xlfn.DISPIMG("ID_1C43E1F866BE4A6BA01572AC817D3E5D",1)</f>
        <v>=DISPIMG("ID_1C43E1F866BE4A6BA01572AC817D3E5D",1)</v>
      </c>
      <c r="D12" s="43" t="s">
        <v>166</v>
      </c>
      <c r="E12" s="50" t="s">
        <v>25</v>
      </c>
      <c r="F12" s="50">
        <v>107</v>
      </c>
      <c r="G12" s="50"/>
      <c r="H12" s="45"/>
      <c r="I12" s="63" t="s">
        <v>167</v>
      </c>
    </row>
    <row r="13" s="1" customFormat="1" customHeight="1" spans="1:9">
      <c r="A13" s="43">
        <v>5</v>
      </c>
      <c r="B13" s="44" t="s">
        <v>157</v>
      </c>
      <c r="C13" s="46" t="str">
        <f>_xlfn.DISPIMG("ID_10E8B54F91E2455CAD86C17F5EC4FA28",1)</f>
        <v>=DISPIMG("ID_10E8B54F91E2455CAD86C17F5EC4FA28",1)</v>
      </c>
      <c r="D13" s="43" t="s">
        <v>158</v>
      </c>
      <c r="E13" s="43" t="s">
        <v>57</v>
      </c>
      <c r="F13" s="43">
        <v>16</v>
      </c>
      <c r="G13" s="43"/>
      <c r="H13" s="45"/>
      <c r="I13" s="62" t="s">
        <v>159</v>
      </c>
    </row>
    <row r="14" s="1" customFormat="1" ht="54" customHeight="1" spans="1:9">
      <c r="A14" s="51" t="s">
        <v>118</v>
      </c>
      <c r="B14" s="52"/>
      <c r="C14" s="52"/>
      <c r="D14" s="52"/>
      <c r="E14" s="52"/>
      <c r="F14" s="52"/>
      <c r="G14" s="52"/>
      <c r="H14" s="52"/>
      <c r="I14" s="52"/>
    </row>
    <row r="15" s="1" customFormat="1" ht="21" customHeight="1" spans="1:9">
      <c r="A15" s="43" t="s">
        <v>1</v>
      </c>
      <c r="B15" s="43" t="s">
        <v>51</v>
      </c>
      <c r="C15" s="43" t="s">
        <v>17</v>
      </c>
      <c r="D15" s="44" t="s">
        <v>18</v>
      </c>
      <c r="E15" s="43" t="s">
        <v>19</v>
      </c>
      <c r="F15" s="43" t="s">
        <v>3</v>
      </c>
      <c r="G15" s="43" t="s">
        <v>20</v>
      </c>
      <c r="H15" s="45" t="s">
        <v>21</v>
      </c>
      <c r="I15" s="43" t="s">
        <v>22</v>
      </c>
    </row>
    <row r="16" s="1" customFormat="1" customHeight="1" spans="1:9">
      <c r="A16" s="43">
        <v>1</v>
      </c>
      <c r="B16" s="44" t="s">
        <v>160</v>
      </c>
      <c r="C16" s="46" t="str">
        <f>_xlfn.DISPIMG("ID_217FC8B377C643339930A111443C7763",1)</f>
        <v>=DISPIMG("ID_217FC8B377C643339930A111443C7763",1)</v>
      </c>
      <c r="D16" s="43" t="s">
        <v>97</v>
      </c>
      <c r="E16" s="43" t="s">
        <v>25</v>
      </c>
      <c r="F16" s="43">
        <v>12</v>
      </c>
      <c r="G16" s="43"/>
      <c r="H16" s="45"/>
      <c r="I16" s="62" t="s">
        <v>161</v>
      </c>
    </row>
    <row r="17" s="1" customFormat="1" customHeight="1" spans="1:9">
      <c r="A17" s="43">
        <v>2</v>
      </c>
      <c r="B17" s="44" t="s">
        <v>162</v>
      </c>
      <c r="C17" s="46" t="str">
        <f>_xlfn.DISPIMG("ID_9F0161C3E1A245D3BD32A22D906980D7",1)</f>
        <v>=DISPIMG("ID_9F0161C3E1A245D3BD32A22D906980D7",1)</v>
      </c>
      <c r="D17" s="43" t="s">
        <v>163</v>
      </c>
      <c r="E17" s="43" t="s">
        <v>25</v>
      </c>
      <c r="F17" s="43">
        <v>11</v>
      </c>
      <c r="G17" s="43"/>
      <c r="H17" s="45"/>
      <c r="I17" s="62" t="s">
        <v>164</v>
      </c>
    </row>
    <row r="18" s="1" customFormat="1" customHeight="1" spans="1:9">
      <c r="A18" s="43">
        <v>3</v>
      </c>
      <c r="B18" s="44" t="s">
        <v>152</v>
      </c>
      <c r="C18" s="46" t="str">
        <f>_xlfn.DISPIMG("ID_252F3AF6DAC84F06A66748BB2EC836BC",1)</f>
        <v>=DISPIMG("ID_252F3AF6DAC84F06A66748BB2EC836BC",1)</v>
      </c>
      <c r="D18" s="43" t="s">
        <v>153</v>
      </c>
      <c r="E18" s="43" t="s">
        <v>25</v>
      </c>
      <c r="F18" s="43">
        <v>114</v>
      </c>
      <c r="G18" s="43"/>
      <c r="H18" s="45"/>
      <c r="I18" s="62" t="s">
        <v>154</v>
      </c>
    </row>
    <row r="19" s="1" customFormat="1" customHeight="1" spans="1:9">
      <c r="A19" s="43">
        <v>4</v>
      </c>
      <c r="B19" s="43" t="s">
        <v>165</v>
      </c>
      <c r="C19" s="49" t="str">
        <f>_xlfn.DISPIMG("ID_1C43E1F866BE4A6BA01572AC817D3E5D",1)</f>
        <v>=DISPIMG("ID_1C43E1F866BE4A6BA01572AC817D3E5D",1)</v>
      </c>
      <c r="D19" s="43" t="s">
        <v>166</v>
      </c>
      <c r="E19" s="50" t="s">
        <v>25</v>
      </c>
      <c r="F19" s="50">
        <v>209</v>
      </c>
      <c r="G19" s="50"/>
      <c r="H19" s="45"/>
      <c r="I19" s="63" t="s">
        <v>167</v>
      </c>
    </row>
    <row r="20" s="40" customFormat="1" ht="100.05" customHeight="1" spans="1:9">
      <c r="A20" s="43">
        <v>5</v>
      </c>
      <c r="B20" s="44" t="s">
        <v>157</v>
      </c>
      <c r="C20" s="46" t="str">
        <f>_xlfn.DISPIMG("ID_54F98CDFE3BA401AB1777A85D65B67A4",1)</f>
        <v>=DISPIMG("ID_54F98CDFE3BA401AB1777A85D65B67A4",1)</v>
      </c>
      <c r="D20" s="43" t="s">
        <v>158</v>
      </c>
      <c r="E20" s="43" t="s">
        <v>57</v>
      </c>
      <c r="F20" s="43">
        <v>26</v>
      </c>
      <c r="G20" s="43"/>
      <c r="H20" s="45"/>
      <c r="I20" s="62" t="s">
        <v>159</v>
      </c>
    </row>
    <row r="21" s="1" customFormat="1" ht="54" customHeight="1" spans="1:9">
      <c r="A21" s="53" t="s">
        <v>131</v>
      </c>
      <c r="B21" s="54"/>
      <c r="C21" s="54"/>
      <c r="D21" s="54"/>
      <c r="E21" s="54"/>
      <c r="F21" s="54"/>
      <c r="G21" s="54"/>
      <c r="H21" s="54"/>
      <c r="I21" s="54"/>
    </row>
    <row r="22" s="1" customFormat="1" ht="21" customHeight="1" spans="1:9">
      <c r="A22" s="43" t="s">
        <v>1</v>
      </c>
      <c r="B22" s="43" t="s">
        <v>51</v>
      </c>
      <c r="C22" s="43" t="s">
        <v>17</v>
      </c>
      <c r="D22" s="44" t="s">
        <v>18</v>
      </c>
      <c r="E22" s="43" t="s">
        <v>19</v>
      </c>
      <c r="F22" s="43" t="s">
        <v>3</v>
      </c>
      <c r="G22" s="43" t="s">
        <v>20</v>
      </c>
      <c r="H22" s="45" t="s">
        <v>21</v>
      </c>
      <c r="I22" s="43" t="s">
        <v>22</v>
      </c>
    </row>
    <row r="23" s="1" customFormat="1" customHeight="1" spans="1:9">
      <c r="A23" s="43">
        <v>1</v>
      </c>
      <c r="B23" s="44" t="s">
        <v>160</v>
      </c>
      <c r="C23" s="46" t="str">
        <f>_xlfn.DISPIMG("ID_217FC8B377C643339930A111443C7763",1)</f>
        <v>=DISPIMG("ID_217FC8B377C643339930A111443C7763",1)</v>
      </c>
      <c r="D23" s="43" t="s">
        <v>97</v>
      </c>
      <c r="E23" s="43" t="s">
        <v>25</v>
      </c>
      <c r="F23" s="43">
        <v>22</v>
      </c>
      <c r="G23" s="43"/>
      <c r="H23" s="45"/>
      <c r="I23" s="62" t="s">
        <v>161</v>
      </c>
    </row>
    <row r="24" s="1" customFormat="1" customHeight="1" spans="1:9">
      <c r="A24" s="43">
        <v>2</v>
      </c>
      <c r="B24" s="44" t="s">
        <v>162</v>
      </c>
      <c r="C24" s="46" t="str">
        <f>_xlfn.DISPIMG("ID_9F0161C3E1A245D3BD32A22D906980D7",1)</f>
        <v>=DISPIMG("ID_9F0161C3E1A245D3BD32A22D906980D7",1)</v>
      </c>
      <c r="D24" s="43" t="s">
        <v>163</v>
      </c>
      <c r="E24" s="43" t="s">
        <v>25</v>
      </c>
      <c r="F24" s="43">
        <v>19</v>
      </c>
      <c r="G24" s="43"/>
      <c r="H24" s="45"/>
      <c r="I24" s="62" t="s">
        <v>164</v>
      </c>
    </row>
    <row r="25" s="1" customFormat="1" customHeight="1" spans="1:9">
      <c r="A25" s="43">
        <v>3</v>
      </c>
      <c r="B25" s="44" t="s">
        <v>152</v>
      </c>
      <c r="C25" s="46" t="str">
        <f>_xlfn.DISPIMG("ID_252F3AF6DAC84F06A66748BB2EC836BC",1)</f>
        <v>=DISPIMG("ID_252F3AF6DAC84F06A66748BB2EC836BC",1)</v>
      </c>
      <c r="D25" s="43" t="s">
        <v>153</v>
      </c>
      <c r="E25" s="43" t="s">
        <v>25</v>
      </c>
      <c r="F25" s="43">
        <v>222</v>
      </c>
      <c r="G25" s="43"/>
      <c r="H25" s="45"/>
      <c r="I25" s="62" t="s">
        <v>154</v>
      </c>
    </row>
    <row r="26" s="1" customFormat="1" customHeight="1" spans="1:9">
      <c r="A26" s="43">
        <v>4</v>
      </c>
      <c r="B26" s="43" t="s">
        <v>165</v>
      </c>
      <c r="C26" s="49" t="str">
        <f>_xlfn.DISPIMG("ID_1C43E1F866BE4A6BA01572AC817D3E5D",1)</f>
        <v>=DISPIMG("ID_1C43E1F866BE4A6BA01572AC817D3E5D",1)</v>
      </c>
      <c r="D26" s="43" t="s">
        <v>166</v>
      </c>
      <c r="E26" s="50" t="s">
        <v>25</v>
      </c>
      <c r="F26" s="50">
        <v>260</v>
      </c>
      <c r="G26" s="50"/>
      <c r="H26" s="45"/>
      <c r="I26" s="63" t="s">
        <v>167</v>
      </c>
    </row>
    <row r="27" s="1" customFormat="1" customHeight="1" spans="1:9">
      <c r="A27" s="43">
        <v>5</v>
      </c>
      <c r="B27" s="44" t="s">
        <v>157</v>
      </c>
      <c r="C27" s="46" t="str">
        <f>_xlfn.DISPIMG("ID_54F98CDFE3BA401AB1777A85D65B67A4",1)</f>
        <v>=DISPIMG("ID_54F98CDFE3BA401AB1777A85D65B67A4",1)</v>
      </c>
      <c r="D27" s="43" t="s">
        <v>158</v>
      </c>
      <c r="E27" s="43" t="s">
        <v>57</v>
      </c>
      <c r="F27" s="43">
        <v>45</v>
      </c>
      <c r="G27" s="43"/>
      <c r="H27" s="45"/>
      <c r="I27" s="62" t="s">
        <v>159</v>
      </c>
    </row>
    <row r="28" s="1" customFormat="1" ht="54" customHeight="1" spans="1:9">
      <c r="A28" s="55" t="s">
        <v>136</v>
      </c>
      <c r="B28" s="56"/>
      <c r="C28" s="56"/>
      <c r="D28" s="56"/>
      <c r="E28" s="56"/>
      <c r="F28" s="56"/>
      <c r="G28" s="56"/>
      <c r="H28" s="56"/>
      <c r="I28" s="56"/>
    </row>
    <row r="29" s="1" customFormat="1" ht="21" customHeight="1" spans="1:9">
      <c r="A29" s="43" t="s">
        <v>1</v>
      </c>
      <c r="B29" s="43" t="s">
        <v>51</v>
      </c>
      <c r="C29" s="43" t="s">
        <v>17</v>
      </c>
      <c r="D29" s="44" t="s">
        <v>18</v>
      </c>
      <c r="E29" s="43" t="s">
        <v>19</v>
      </c>
      <c r="F29" s="43" t="s">
        <v>3</v>
      </c>
      <c r="G29" s="43" t="s">
        <v>20</v>
      </c>
      <c r="H29" s="45" t="s">
        <v>21</v>
      </c>
      <c r="I29" s="43" t="s">
        <v>22</v>
      </c>
    </row>
    <row r="30" s="1" customFormat="1" customHeight="1" spans="1:9">
      <c r="A30" s="43">
        <v>1</v>
      </c>
      <c r="B30" s="44" t="s">
        <v>162</v>
      </c>
      <c r="C30" s="46" t="str">
        <f>_xlfn.DISPIMG("ID_9F0161C3E1A245D3BD32A22D906980D7",1)</f>
        <v>=DISPIMG("ID_9F0161C3E1A245D3BD32A22D906980D7",1)</v>
      </c>
      <c r="D30" s="43" t="s">
        <v>163</v>
      </c>
      <c r="E30" s="43" t="s">
        <v>25</v>
      </c>
      <c r="F30" s="43">
        <v>23</v>
      </c>
      <c r="G30" s="43"/>
      <c r="H30" s="45"/>
      <c r="I30" s="62" t="s">
        <v>164</v>
      </c>
    </row>
    <row r="31" s="1" customFormat="1" customHeight="1" spans="1:9">
      <c r="A31" s="43">
        <v>2</v>
      </c>
      <c r="B31" s="44" t="s">
        <v>152</v>
      </c>
      <c r="C31" s="46" t="str">
        <f>_xlfn.DISPIMG("ID_252F3AF6DAC84F06A66748BB2EC836BC",1)</f>
        <v>=DISPIMG("ID_252F3AF6DAC84F06A66748BB2EC836BC",1)</v>
      </c>
      <c r="D31" s="43" t="s">
        <v>153</v>
      </c>
      <c r="E31" s="43" t="s">
        <v>25</v>
      </c>
      <c r="F31" s="43">
        <v>284</v>
      </c>
      <c r="G31" s="43"/>
      <c r="H31" s="45"/>
      <c r="I31" s="62" t="s">
        <v>154</v>
      </c>
    </row>
    <row r="32" s="1" customFormat="1" ht="54" customHeight="1" spans="1:9">
      <c r="A32" s="57" t="s">
        <v>140</v>
      </c>
      <c r="B32" s="58"/>
      <c r="C32" s="58"/>
      <c r="D32" s="58"/>
      <c r="E32" s="58"/>
      <c r="F32" s="58"/>
      <c r="G32" s="58"/>
      <c r="H32" s="58"/>
      <c r="I32" s="58"/>
    </row>
    <row r="33" s="1" customFormat="1" ht="21" customHeight="1" spans="1:9">
      <c r="A33" s="43" t="s">
        <v>1</v>
      </c>
      <c r="B33" s="43" t="s">
        <v>51</v>
      </c>
      <c r="C33" s="43" t="s">
        <v>17</v>
      </c>
      <c r="D33" s="44" t="s">
        <v>18</v>
      </c>
      <c r="E33" s="43" t="s">
        <v>19</v>
      </c>
      <c r="F33" s="43" t="s">
        <v>3</v>
      </c>
      <c r="G33" s="43" t="s">
        <v>20</v>
      </c>
      <c r="H33" s="45" t="s">
        <v>21</v>
      </c>
      <c r="I33" s="43" t="s">
        <v>22</v>
      </c>
    </row>
    <row r="34" s="1" customFormat="1" customHeight="1" spans="1:9">
      <c r="A34" s="43">
        <v>1</v>
      </c>
      <c r="B34" s="44" t="s">
        <v>160</v>
      </c>
      <c r="C34" s="46" t="str">
        <f>_xlfn.DISPIMG("ID_217FC8B377C643339930A111443C7763",1)</f>
        <v>=DISPIMG("ID_217FC8B377C643339930A111443C7763",1)</v>
      </c>
      <c r="D34" s="43" t="s">
        <v>97</v>
      </c>
      <c r="E34" s="43" t="s">
        <v>25</v>
      </c>
      <c r="F34" s="43">
        <v>8</v>
      </c>
      <c r="G34" s="43"/>
      <c r="H34" s="45"/>
      <c r="I34" s="62" t="s">
        <v>161</v>
      </c>
    </row>
    <row r="35" s="40" customFormat="1" ht="100.05" customHeight="1" spans="1:9">
      <c r="A35" s="43">
        <v>2</v>
      </c>
      <c r="B35" s="44" t="s">
        <v>162</v>
      </c>
      <c r="C35" s="46" t="str">
        <f>_xlfn.DISPIMG("ID_9F0161C3E1A245D3BD32A22D906980D7",1)</f>
        <v>=DISPIMG("ID_9F0161C3E1A245D3BD32A22D906980D7",1)</v>
      </c>
      <c r="D35" s="43" t="s">
        <v>163</v>
      </c>
      <c r="E35" s="43" t="s">
        <v>25</v>
      </c>
      <c r="F35" s="43">
        <v>5</v>
      </c>
      <c r="G35" s="43"/>
      <c r="H35" s="45"/>
      <c r="I35" s="62" t="s">
        <v>164</v>
      </c>
    </row>
    <row r="36" s="1" customFormat="1" customHeight="1" spans="1:9">
      <c r="A36" s="43">
        <v>3</v>
      </c>
      <c r="B36" s="44" t="s">
        <v>152</v>
      </c>
      <c r="C36" s="46" t="str">
        <f>_xlfn.DISPIMG("ID_252F3AF6DAC84F06A66748BB2EC836BC",1)</f>
        <v>=DISPIMG("ID_252F3AF6DAC84F06A66748BB2EC836BC",1)</v>
      </c>
      <c r="D36" s="43" t="s">
        <v>153</v>
      </c>
      <c r="E36" s="43" t="s">
        <v>25</v>
      </c>
      <c r="F36" s="43">
        <v>106</v>
      </c>
      <c r="G36" s="43"/>
      <c r="H36" s="45"/>
      <c r="I36" s="62" t="s">
        <v>154</v>
      </c>
    </row>
    <row r="37" s="1" customFormat="1" customHeight="1" spans="1:9">
      <c r="A37" s="43">
        <v>4</v>
      </c>
      <c r="B37" s="43" t="s">
        <v>165</v>
      </c>
      <c r="C37" s="49" t="str">
        <f>_xlfn.DISPIMG("ID_1C43E1F866BE4A6BA01572AC817D3E5D",1)</f>
        <v>=DISPIMG("ID_1C43E1F866BE4A6BA01572AC817D3E5D",1)</v>
      </c>
      <c r="D37" s="43" t="s">
        <v>166</v>
      </c>
      <c r="E37" s="50" t="s">
        <v>25</v>
      </c>
      <c r="F37" s="50">
        <v>107</v>
      </c>
      <c r="G37" s="50"/>
      <c r="H37" s="45"/>
      <c r="I37" s="63" t="s">
        <v>167</v>
      </c>
    </row>
    <row r="38" s="1" customFormat="1" ht="54" customHeight="1" spans="1:9">
      <c r="A38" s="47" t="s">
        <v>145</v>
      </c>
      <c r="B38" s="48"/>
      <c r="C38" s="48"/>
      <c r="D38" s="48"/>
      <c r="E38" s="48"/>
      <c r="F38" s="48"/>
      <c r="G38" s="48"/>
      <c r="H38" s="48"/>
      <c r="I38" s="48"/>
    </row>
    <row r="39" s="1" customFormat="1" ht="21" customHeight="1" spans="1:9">
      <c r="A39" s="43" t="s">
        <v>1</v>
      </c>
      <c r="B39" s="43" t="s">
        <v>51</v>
      </c>
      <c r="C39" s="43" t="s">
        <v>17</v>
      </c>
      <c r="D39" s="44" t="s">
        <v>18</v>
      </c>
      <c r="E39" s="43" t="s">
        <v>19</v>
      </c>
      <c r="F39" s="43" t="s">
        <v>3</v>
      </c>
      <c r="G39" s="43" t="s">
        <v>20</v>
      </c>
      <c r="H39" s="45" t="s">
        <v>21</v>
      </c>
      <c r="I39" s="43" t="s">
        <v>22</v>
      </c>
    </row>
    <row r="40" s="1" customFormat="1" customHeight="1" spans="1:9">
      <c r="A40" s="43">
        <v>1</v>
      </c>
      <c r="B40" s="44" t="s">
        <v>160</v>
      </c>
      <c r="C40" s="46" t="str">
        <f>_xlfn.DISPIMG("ID_217FC8B377C643339930A111443C7763",1)</f>
        <v>=DISPIMG("ID_217FC8B377C643339930A111443C7763",1)</v>
      </c>
      <c r="D40" s="43" t="s">
        <v>97</v>
      </c>
      <c r="E40" s="43" t="s">
        <v>25</v>
      </c>
      <c r="F40" s="43">
        <v>3</v>
      </c>
      <c r="G40" s="43"/>
      <c r="H40" s="45"/>
      <c r="I40" s="62" t="s">
        <v>161</v>
      </c>
    </row>
    <row r="41" s="1" customFormat="1" customHeight="1" spans="1:9">
      <c r="A41" s="43">
        <v>2</v>
      </c>
      <c r="B41" s="44" t="s">
        <v>162</v>
      </c>
      <c r="C41" s="46" t="str">
        <f>_xlfn.DISPIMG("ID_9F0161C3E1A245D3BD32A22D906980D7",1)</f>
        <v>=DISPIMG("ID_9F0161C3E1A245D3BD32A22D906980D7",1)</v>
      </c>
      <c r="D41" s="43" t="s">
        <v>163</v>
      </c>
      <c r="E41" s="43" t="s">
        <v>25</v>
      </c>
      <c r="F41" s="43">
        <v>3</v>
      </c>
      <c r="G41" s="43"/>
      <c r="H41" s="45"/>
      <c r="I41" s="62" t="s">
        <v>164</v>
      </c>
    </row>
    <row r="42" s="1" customFormat="1" customHeight="1" spans="1:9">
      <c r="A42" s="43">
        <v>3</v>
      </c>
      <c r="B42" s="44" t="s">
        <v>152</v>
      </c>
      <c r="C42" s="46" t="str">
        <f>_xlfn.DISPIMG("ID_252F3AF6DAC84F06A66748BB2EC836BC",1)</f>
        <v>=DISPIMG("ID_252F3AF6DAC84F06A66748BB2EC836BC",1)</v>
      </c>
      <c r="D42" s="43" t="s">
        <v>153</v>
      </c>
      <c r="E42" s="43" t="s">
        <v>25</v>
      </c>
      <c r="F42" s="43">
        <v>97</v>
      </c>
      <c r="G42" s="43"/>
      <c r="H42" s="45"/>
      <c r="I42" s="62" t="s">
        <v>154</v>
      </c>
    </row>
    <row r="43" s="40" customFormat="1" ht="100.05" customHeight="1" spans="1:9">
      <c r="A43" s="43">
        <v>4</v>
      </c>
      <c r="B43" s="43" t="s">
        <v>165</v>
      </c>
      <c r="C43" s="49" t="str">
        <f>_xlfn.DISPIMG("ID_1C43E1F866BE4A6BA01572AC817D3E5D",1)</f>
        <v>=DISPIMG("ID_1C43E1F866BE4A6BA01572AC817D3E5D",1)</v>
      </c>
      <c r="D43" s="43" t="s">
        <v>166</v>
      </c>
      <c r="E43" s="50" t="s">
        <v>25</v>
      </c>
      <c r="F43" s="50">
        <v>59</v>
      </c>
      <c r="G43" s="50"/>
      <c r="H43" s="45"/>
      <c r="I43" s="63" t="s">
        <v>167</v>
      </c>
    </row>
    <row r="44" s="1" customFormat="1" ht="54" customHeight="1" spans="1:9">
      <c r="A44" s="59" t="s">
        <v>149</v>
      </c>
      <c r="B44" s="60"/>
      <c r="C44" s="60"/>
      <c r="D44" s="60"/>
      <c r="E44" s="60"/>
      <c r="F44" s="60"/>
      <c r="G44" s="60"/>
      <c r="H44" s="60"/>
      <c r="I44" s="60"/>
    </row>
    <row r="45" s="1" customFormat="1" ht="21" customHeight="1" spans="1:9">
      <c r="A45" s="43" t="s">
        <v>1</v>
      </c>
      <c r="B45" s="43" t="s">
        <v>51</v>
      </c>
      <c r="C45" s="43" t="s">
        <v>17</v>
      </c>
      <c r="D45" s="44" t="s">
        <v>18</v>
      </c>
      <c r="E45" s="43" t="s">
        <v>19</v>
      </c>
      <c r="F45" s="43" t="s">
        <v>3</v>
      </c>
      <c r="G45" s="43" t="s">
        <v>20</v>
      </c>
      <c r="H45" s="45" t="s">
        <v>21</v>
      </c>
      <c r="I45" s="43" t="s">
        <v>22</v>
      </c>
    </row>
    <row r="46" s="1" customFormat="1" customHeight="1" spans="1:9">
      <c r="A46" s="43">
        <v>1</v>
      </c>
      <c r="B46" s="44" t="s">
        <v>152</v>
      </c>
      <c r="C46" s="46" t="str">
        <f>_xlfn.DISPIMG("ID_252F3AF6DAC84F06A66748BB2EC836BC",1)</f>
        <v>=DISPIMG("ID_252F3AF6DAC84F06A66748BB2EC836BC",1)</v>
      </c>
      <c r="D46" s="43" t="s">
        <v>153</v>
      </c>
      <c r="E46" s="43" t="s">
        <v>25</v>
      </c>
      <c r="F46" s="43">
        <v>58</v>
      </c>
      <c r="G46" s="43"/>
      <c r="H46" s="45"/>
      <c r="I46" s="62" t="s">
        <v>154</v>
      </c>
    </row>
    <row r="47" s="1" customFormat="1" ht="40" customHeight="1" spans="7:8">
      <c r="G47" s="1" t="s">
        <v>13</v>
      </c>
      <c r="H47" s="45"/>
    </row>
    <row r="48" s="1" customFormat="1" customHeight="1" spans="1:9">
      <c r="A48" s="61" t="s">
        <v>48</v>
      </c>
      <c r="B48" s="61"/>
      <c r="C48" s="61"/>
      <c r="D48" s="61"/>
      <c r="E48" s="61"/>
      <c r="F48" s="61"/>
      <c r="G48" s="61"/>
      <c r="H48" s="61"/>
      <c r="I48" s="61"/>
    </row>
  </sheetData>
  <autoFilter ref="A3:I48">
    <extLst/>
  </autoFilter>
  <mergeCells count="10">
    <mergeCell ref="A1:I1"/>
    <mergeCell ref="A2:I2"/>
    <mergeCell ref="A7:I7"/>
    <mergeCell ref="A14:I14"/>
    <mergeCell ref="A21:I21"/>
    <mergeCell ref="A28:I28"/>
    <mergeCell ref="A32:I32"/>
    <mergeCell ref="A38:I38"/>
    <mergeCell ref="A44:I44"/>
    <mergeCell ref="A48:I48"/>
  </mergeCells>
  <pageMargins left="0.75" right="0.75" top="1" bottom="1" header="0.5" footer="0.5"/>
  <pageSetup paperSize="9" scale="7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zoomScale="115" zoomScaleNormal="115" topLeftCell="A4" workbookViewId="0">
      <selection activeCell="A1" sqref="$A1:$XFD1048576"/>
    </sheetView>
  </sheetViews>
  <sheetFormatPr defaultColWidth="9" defaultRowHeight="100" customHeight="1"/>
  <cols>
    <col min="1" max="1" width="4" style="2" customWidth="1"/>
    <col min="2" max="2" width="9.11111111111111" style="4" customWidth="1"/>
    <col min="3" max="3" width="24.5555555555556" style="2" customWidth="1"/>
    <col min="4" max="4" width="14.5" style="2" customWidth="1"/>
    <col min="5" max="5" width="5.44444444444444" style="2" customWidth="1"/>
    <col min="6" max="6" width="5.87962962962963" style="2" customWidth="1"/>
    <col min="7" max="7" width="9.66666666666667" style="2" customWidth="1"/>
    <col min="8" max="8" width="15.5462962962963" style="2" customWidth="1"/>
    <col min="9" max="9" width="33.6296296296296" style="2" customWidth="1"/>
    <col min="10" max="16384" width="9" style="2"/>
  </cols>
  <sheetData>
    <row r="1" s="1" customFormat="1" ht="57" customHeight="1" spans="1:9">
      <c r="A1" s="5" t="s">
        <v>168</v>
      </c>
      <c r="B1" s="6"/>
      <c r="C1" s="7"/>
      <c r="D1" s="6"/>
      <c r="E1" s="7"/>
      <c r="F1" s="7"/>
      <c r="G1" s="7"/>
      <c r="H1" s="8"/>
      <c r="I1" s="37"/>
    </row>
    <row r="2" s="2" customFormat="1" ht="27" customHeight="1" spans="1:9">
      <c r="A2" s="9" t="s">
        <v>151</v>
      </c>
      <c r="B2" s="10"/>
      <c r="C2" s="11"/>
      <c r="D2" s="11"/>
      <c r="E2" s="11"/>
      <c r="F2" s="11"/>
      <c r="G2" s="11"/>
      <c r="H2" s="11"/>
      <c r="I2" s="11"/>
    </row>
    <row r="3" s="2" customFormat="1" ht="25" customHeight="1" spans="1:9">
      <c r="A3" s="12" t="s">
        <v>1</v>
      </c>
      <c r="B3" s="13" t="s">
        <v>51</v>
      </c>
      <c r="C3" s="12" t="s">
        <v>17</v>
      </c>
      <c r="D3" s="13" t="s">
        <v>18</v>
      </c>
      <c r="E3" s="12" t="s">
        <v>19</v>
      </c>
      <c r="F3" s="12" t="s">
        <v>3</v>
      </c>
      <c r="G3" s="12" t="s">
        <v>20</v>
      </c>
      <c r="H3" s="14" t="s">
        <v>21</v>
      </c>
      <c r="I3" s="12" t="s">
        <v>22</v>
      </c>
    </row>
    <row r="4" s="2" customFormat="1" customHeight="1" spans="1:9">
      <c r="A4" s="12">
        <v>1</v>
      </c>
      <c r="B4" s="13" t="s">
        <v>169</v>
      </c>
      <c r="C4" s="15" t="str">
        <f>_xlfn.DISPIMG("ID_364459F26AC74574990D23DAD8C7C0BA",1)</f>
        <v>=DISPIMG("ID_364459F26AC74574990D23DAD8C7C0BA",1)</v>
      </c>
      <c r="D4" s="12" t="s">
        <v>170</v>
      </c>
      <c r="E4" s="12" t="s">
        <v>25</v>
      </c>
      <c r="F4" s="12">
        <v>158</v>
      </c>
      <c r="G4" s="12"/>
      <c r="H4" s="14"/>
      <c r="I4" s="38" t="s">
        <v>171</v>
      </c>
    </row>
    <row r="5" s="2" customFormat="1" ht="129" customHeight="1" spans="1:9">
      <c r="A5" s="12">
        <v>2</v>
      </c>
      <c r="B5" s="13" t="s">
        <v>172</v>
      </c>
      <c r="C5" s="15" t="str">
        <f>_xlfn.DISPIMG("ID_619507F9CE3A44339E46C8ED357B76FB",1)</f>
        <v>=DISPIMG("ID_619507F9CE3A44339E46C8ED357B76FB",1)</v>
      </c>
      <c r="D5" s="12" t="s">
        <v>173</v>
      </c>
      <c r="E5" s="12" t="s">
        <v>25</v>
      </c>
      <c r="F5" s="12">
        <v>32</v>
      </c>
      <c r="G5" s="12"/>
      <c r="H5" s="14"/>
      <c r="I5" s="38" t="s">
        <v>171</v>
      </c>
    </row>
    <row r="6" s="2" customFormat="1" customHeight="1" spans="1:9">
      <c r="A6" s="12">
        <v>3</v>
      </c>
      <c r="B6" s="13" t="s">
        <v>174</v>
      </c>
      <c r="C6" s="16" t="str">
        <f>_xlfn.DISPIMG("ID_0E91D86F02ED475DB2013793E2893721",1)</f>
        <v>=DISPIMG("ID_0E91D86F02ED475DB2013793E2893721",1)</v>
      </c>
      <c r="D6" s="12" t="s">
        <v>175</v>
      </c>
      <c r="E6" s="12" t="s">
        <v>25</v>
      </c>
      <c r="F6" s="17">
        <v>27</v>
      </c>
      <c r="G6" s="17"/>
      <c r="H6" s="14"/>
      <c r="I6" s="39" t="s">
        <v>176</v>
      </c>
    </row>
    <row r="7" s="2" customFormat="1" ht="54" customHeight="1" spans="1:9">
      <c r="A7" s="18" t="s">
        <v>105</v>
      </c>
      <c r="B7" s="19"/>
      <c r="C7" s="20"/>
      <c r="D7" s="20"/>
      <c r="E7" s="20"/>
      <c r="F7" s="20"/>
      <c r="G7" s="20"/>
      <c r="H7" s="20"/>
      <c r="I7" s="20"/>
    </row>
    <row r="8" s="2" customFormat="1" ht="21" customHeight="1" spans="1:9">
      <c r="A8" s="12" t="s">
        <v>1</v>
      </c>
      <c r="B8" s="13" t="s">
        <v>51</v>
      </c>
      <c r="C8" s="12" t="s">
        <v>17</v>
      </c>
      <c r="D8" s="13" t="s">
        <v>18</v>
      </c>
      <c r="E8" s="12" t="s">
        <v>19</v>
      </c>
      <c r="F8" s="12" t="s">
        <v>3</v>
      </c>
      <c r="G8" s="12" t="s">
        <v>20</v>
      </c>
      <c r="H8" s="14" t="s">
        <v>21</v>
      </c>
      <c r="I8" s="12" t="s">
        <v>22</v>
      </c>
    </row>
    <row r="9" s="2" customFormat="1" customHeight="1" spans="1:9">
      <c r="A9" s="12">
        <v>1</v>
      </c>
      <c r="B9" s="13" t="s">
        <v>177</v>
      </c>
      <c r="C9" s="15" t="str">
        <f>_xlfn.DISPIMG("ID_8D5C475383164D2196AE2A66BA0472C8",1)</f>
        <v>=DISPIMG("ID_8D5C475383164D2196AE2A66BA0472C8",1)</v>
      </c>
      <c r="D9" s="12" t="s">
        <v>178</v>
      </c>
      <c r="E9" s="17" t="s">
        <v>25</v>
      </c>
      <c r="F9" s="17">
        <v>278</v>
      </c>
      <c r="G9" s="17"/>
      <c r="H9" s="14"/>
      <c r="I9" s="39" t="s">
        <v>179</v>
      </c>
    </row>
    <row r="10" s="2" customFormat="1" customHeight="1" spans="1:9">
      <c r="A10" s="12">
        <v>2</v>
      </c>
      <c r="B10" s="13" t="s">
        <v>169</v>
      </c>
      <c r="C10" s="15" t="str">
        <f>_xlfn.DISPIMG("ID_364459F26AC74574990D23DAD8C7C0BA",1)</f>
        <v>=DISPIMG("ID_364459F26AC74574990D23DAD8C7C0BA",1)</v>
      </c>
      <c r="D10" s="12" t="s">
        <v>170</v>
      </c>
      <c r="E10" s="12" t="s">
        <v>25</v>
      </c>
      <c r="F10" s="12">
        <v>120</v>
      </c>
      <c r="G10" s="12"/>
      <c r="H10" s="14"/>
      <c r="I10" s="38" t="s">
        <v>171</v>
      </c>
    </row>
    <row r="11" s="2" customFormat="1" customHeight="1" spans="1:9">
      <c r="A11" s="12">
        <v>3</v>
      </c>
      <c r="B11" s="13" t="s">
        <v>172</v>
      </c>
      <c r="C11" s="15" t="str">
        <f>_xlfn.DISPIMG("ID_619507F9CE3A44339E46C8ED357B76FB",1)</f>
        <v>=DISPIMG("ID_619507F9CE3A44339E46C8ED357B76FB",1)</v>
      </c>
      <c r="D11" s="12" t="s">
        <v>173</v>
      </c>
      <c r="E11" s="12" t="s">
        <v>25</v>
      </c>
      <c r="F11" s="12">
        <v>42</v>
      </c>
      <c r="G11" s="12"/>
      <c r="H11" s="14"/>
      <c r="I11" s="38" t="s">
        <v>171</v>
      </c>
    </row>
    <row r="12" s="2" customFormat="1" customHeight="1" spans="1:9">
      <c r="A12" s="12">
        <v>4</v>
      </c>
      <c r="B12" s="13" t="s">
        <v>174</v>
      </c>
      <c r="C12" s="16" t="str">
        <f>_xlfn.DISPIMG("ID_0E91D86F02ED475DB2013793E2893721",1)</f>
        <v>=DISPIMG("ID_0E91D86F02ED475DB2013793E2893721",1)</v>
      </c>
      <c r="D12" s="12" t="s">
        <v>175</v>
      </c>
      <c r="E12" s="12" t="s">
        <v>25</v>
      </c>
      <c r="F12" s="17">
        <v>18</v>
      </c>
      <c r="G12" s="17"/>
      <c r="H12" s="14"/>
      <c r="I12" s="39" t="s">
        <v>176</v>
      </c>
    </row>
    <row r="13" s="2" customFormat="1" ht="54" customHeight="1" spans="1:9">
      <c r="A13" s="21" t="s">
        <v>118</v>
      </c>
      <c r="B13" s="22"/>
      <c r="C13" s="23"/>
      <c r="D13" s="23"/>
      <c r="E13" s="23"/>
      <c r="F13" s="23"/>
      <c r="G13" s="23"/>
      <c r="H13" s="23"/>
      <c r="I13" s="23"/>
    </row>
    <row r="14" s="2" customFormat="1" ht="21" customHeight="1" spans="1:9">
      <c r="A14" s="12" t="s">
        <v>1</v>
      </c>
      <c r="B14" s="13" t="s">
        <v>51</v>
      </c>
      <c r="C14" s="12" t="s">
        <v>17</v>
      </c>
      <c r="D14" s="13" t="s">
        <v>18</v>
      </c>
      <c r="E14" s="12" t="s">
        <v>19</v>
      </c>
      <c r="F14" s="12" t="s">
        <v>3</v>
      </c>
      <c r="G14" s="12" t="s">
        <v>20</v>
      </c>
      <c r="H14" s="14" t="s">
        <v>21</v>
      </c>
      <c r="I14" s="12" t="s">
        <v>22</v>
      </c>
    </row>
    <row r="15" s="2" customFormat="1" customHeight="1" spans="1:9">
      <c r="A15" s="12">
        <v>1</v>
      </c>
      <c r="B15" s="13" t="s">
        <v>177</v>
      </c>
      <c r="C15" s="15" t="str">
        <f>_xlfn.DISPIMG("ID_8D5C475383164D2196AE2A66BA0472C8",1)</f>
        <v>=DISPIMG("ID_8D5C475383164D2196AE2A66BA0472C8",1)</v>
      </c>
      <c r="D15" s="12" t="s">
        <v>178</v>
      </c>
      <c r="E15" s="17" t="s">
        <v>25</v>
      </c>
      <c r="F15" s="17">
        <v>480</v>
      </c>
      <c r="G15" s="17"/>
      <c r="H15" s="14"/>
      <c r="I15" s="39" t="s">
        <v>179</v>
      </c>
    </row>
    <row r="16" s="2" customFormat="1" customHeight="1" spans="1:9">
      <c r="A16" s="12">
        <v>2</v>
      </c>
      <c r="B16" s="13" t="s">
        <v>169</v>
      </c>
      <c r="C16" s="15" t="str">
        <f>_xlfn.DISPIMG("ID_364459F26AC74574990D23DAD8C7C0BA",1)</f>
        <v>=DISPIMG("ID_364459F26AC74574990D23DAD8C7C0BA",1)</v>
      </c>
      <c r="D16" s="12" t="s">
        <v>170</v>
      </c>
      <c r="E16" s="12" t="s">
        <v>25</v>
      </c>
      <c r="F16" s="12">
        <v>140</v>
      </c>
      <c r="G16" s="12"/>
      <c r="H16" s="14"/>
      <c r="I16" s="38" t="s">
        <v>171</v>
      </c>
    </row>
    <row r="17" s="2" customFormat="1" customHeight="1" spans="1:9">
      <c r="A17" s="12">
        <v>3</v>
      </c>
      <c r="B17" s="13" t="s">
        <v>172</v>
      </c>
      <c r="C17" s="15" t="str">
        <f>_xlfn.DISPIMG("ID_619507F9CE3A44339E46C8ED357B76FB",1)</f>
        <v>=DISPIMG("ID_619507F9CE3A44339E46C8ED357B76FB",1)</v>
      </c>
      <c r="D17" s="12" t="s">
        <v>173</v>
      </c>
      <c r="E17" s="12" t="s">
        <v>25</v>
      </c>
      <c r="F17" s="12">
        <v>36</v>
      </c>
      <c r="G17" s="12"/>
      <c r="H17" s="14"/>
      <c r="I17" s="38" t="s">
        <v>171</v>
      </c>
    </row>
    <row r="18" s="2" customFormat="1" customHeight="1" spans="1:9">
      <c r="A18" s="12">
        <v>4</v>
      </c>
      <c r="B18" s="13" t="s">
        <v>174</v>
      </c>
      <c r="C18" s="16" t="str">
        <f>_xlfn.DISPIMG("ID_0E91D86F02ED475DB2013793E2893721",1)</f>
        <v>=DISPIMG("ID_0E91D86F02ED475DB2013793E2893721",1)</v>
      </c>
      <c r="D18" s="12" t="s">
        <v>175</v>
      </c>
      <c r="E18" s="12" t="s">
        <v>25</v>
      </c>
      <c r="F18" s="17">
        <v>24</v>
      </c>
      <c r="G18" s="17"/>
      <c r="H18" s="14"/>
      <c r="I18" s="39" t="s">
        <v>176</v>
      </c>
    </row>
    <row r="19" s="2" customFormat="1" ht="54" customHeight="1" spans="1:9">
      <c r="A19" s="24" t="s">
        <v>131</v>
      </c>
      <c r="B19" s="25"/>
      <c r="C19" s="26"/>
      <c r="D19" s="26"/>
      <c r="E19" s="26"/>
      <c r="F19" s="26"/>
      <c r="G19" s="26"/>
      <c r="H19" s="26"/>
      <c r="I19" s="26"/>
    </row>
    <row r="20" s="2" customFormat="1" ht="21" customHeight="1" spans="1:9">
      <c r="A20" s="12" t="s">
        <v>1</v>
      </c>
      <c r="B20" s="13" t="s">
        <v>51</v>
      </c>
      <c r="C20" s="12" t="s">
        <v>17</v>
      </c>
      <c r="D20" s="13" t="s">
        <v>18</v>
      </c>
      <c r="E20" s="12" t="s">
        <v>19</v>
      </c>
      <c r="F20" s="12" t="s">
        <v>3</v>
      </c>
      <c r="G20" s="12" t="s">
        <v>20</v>
      </c>
      <c r="H20" s="14" t="s">
        <v>21</v>
      </c>
      <c r="I20" s="12" t="s">
        <v>22</v>
      </c>
    </row>
    <row r="21" s="2" customFormat="1" customHeight="1" spans="1:9">
      <c r="A21" s="12">
        <v>1</v>
      </c>
      <c r="B21" s="13" t="s">
        <v>177</v>
      </c>
      <c r="C21" s="15" t="str">
        <f>_xlfn.DISPIMG("ID_8D5C475383164D2196AE2A66BA0472C8",1)</f>
        <v>=DISPIMG("ID_8D5C475383164D2196AE2A66BA0472C8",1)</v>
      </c>
      <c r="D21" s="12" t="s">
        <v>178</v>
      </c>
      <c r="E21" s="17" t="s">
        <v>25</v>
      </c>
      <c r="F21" s="17">
        <v>650</v>
      </c>
      <c r="G21" s="17"/>
      <c r="H21" s="14"/>
      <c r="I21" s="39" t="s">
        <v>179</v>
      </c>
    </row>
    <row r="22" s="2" customFormat="1" customHeight="1" spans="1:9">
      <c r="A22" s="12">
        <v>2</v>
      </c>
      <c r="B22" s="13" t="s">
        <v>169</v>
      </c>
      <c r="C22" s="15" t="str">
        <f>_xlfn.DISPIMG("ID_364459F26AC74574990D23DAD8C7C0BA",1)</f>
        <v>=DISPIMG("ID_364459F26AC74574990D23DAD8C7C0BA",1)</v>
      </c>
      <c r="D22" s="12" t="s">
        <v>170</v>
      </c>
      <c r="E22" s="12" t="s">
        <v>25</v>
      </c>
      <c r="F22" s="12">
        <v>210</v>
      </c>
      <c r="G22" s="12"/>
      <c r="H22" s="14"/>
      <c r="I22" s="38" t="s">
        <v>171</v>
      </c>
    </row>
    <row r="23" s="2" customFormat="1" customHeight="1" spans="1:9">
      <c r="A23" s="12">
        <v>3</v>
      </c>
      <c r="B23" s="13" t="s">
        <v>172</v>
      </c>
      <c r="C23" s="15" t="str">
        <f>_xlfn.DISPIMG("ID_619507F9CE3A44339E46C8ED357B76FB",1)</f>
        <v>=DISPIMG("ID_619507F9CE3A44339E46C8ED357B76FB",1)</v>
      </c>
      <c r="D23" s="12" t="s">
        <v>173</v>
      </c>
      <c r="E23" s="12" t="s">
        <v>25</v>
      </c>
      <c r="F23" s="12">
        <v>24</v>
      </c>
      <c r="G23" s="12"/>
      <c r="H23" s="14"/>
      <c r="I23" s="38" t="s">
        <v>171</v>
      </c>
    </row>
    <row r="24" s="2" customFormat="1" customHeight="1" spans="1:9">
      <c r="A24" s="12">
        <v>4</v>
      </c>
      <c r="B24" s="13" t="s">
        <v>174</v>
      </c>
      <c r="C24" s="16" t="str">
        <f>_xlfn.DISPIMG("ID_0E91D86F02ED475DB2013793E2893721",1)</f>
        <v>=DISPIMG("ID_0E91D86F02ED475DB2013793E2893721",1)</v>
      </c>
      <c r="D24" s="12" t="s">
        <v>175</v>
      </c>
      <c r="E24" s="12" t="s">
        <v>25</v>
      </c>
      <c r="F24" s="17">
        <v>24</v>
      </c>
      <c r="G24" s="17"/>
      <c r="H24" s="14"/>
      <c r="I24" s="39" t="s">
        <v>176</v>
      </c>
    </row>
    <row r="25" s="2" customFormat="1" ht="54" customHeight="1" spans="1:9">
      <c r="A25" s="27" t="s">
        <v>136</v>
      </c>
      <c r="B25" s="28"/>
      <c r="C25" s="29"/>
      <c r="D25" s="29"/>
      <c r="E25" s="29"/>
      <c r="F25" s="29"/>
      <c r="G25" s="29"/>
      <c r="H25" s="29"/>
      <c r="I25" s="29"/>
    </row>
    <row r="26" s="2" customFormat="1" ht="21" customHeight="1" spans="1:9">
      <c r="A26" s="12" t="s">
        <v>1</v>
      </c>
      <c r="B26" s="13" t="s">
        <v>51</v>
      </c>
      <c r="C26" s="12" t="s">
        <v>17</v>
      </c>
      <c r="D26" s="13" t="s">
        <v>18</v>
      </c>
      <c r="E26" s="12" t="s">
        <v>19</v>
      </c>
      <c r="F26" s="12" t="s">
        <v>3</v>
      </c>
      <c r="G26" s="12" t="s">
        <v>20</v>
      </c>
      <c r="H26" s="14" t="s">
        <v>21</v>
      </c>
      <c r="I26" s="12" t="s">
        <v>22</v>
      </c>
    </row>
    <row r="27" s="2" customFormat="1" customHeight="1" spans="1:9">
      <c r="A27" s="12">
        <v>1</v>
      </c>
      <c r="B27" s="13" t="s">
        <v>169</v>
      </c>
      <c r="C27" s="15" t="str">
        <f>_xlfn.DISPIMG("ID_364459F26AC74574990D23DAD8C7C0BA",1)</f>
        <v>=DISPIMG("ID_364459F26AC74574990D23DAD8C7C0BA",1)</v>
      </c>
      <c r="D27" s="12" t="s">
        <v>170</v>
      </c>
      <c r="E27" s="12" t="s">
        <v>25</v>
      </c>
      <c r="F27" s="12">
        <v>210</v>
      </c>
      <c r="G27" s="12"/>
      <c r="H27" s="14"/>
      <c r="I27" s="38" t="s">
        <v>171</v>
      </c>
    </row>
    <row r="28" s="2" customFormat="1" customHeight="1" spans="1:9">
      <c r="A28" s="12">
        <v>2</v>
      </c>
      <c r="B28" s="13" t="s">
        <v>172</v>
      </c>
      <c r="C28" s="15" t="str">
        <f>_xlfn.DISPIMG("ID_619507F9CE3A44339E46C8ED357B76FB",1)</f>
        <v>=DISPIMG("ID_619507F9CE3A44339E46C8ED357B76FB",1)</v>
      </c>
      <c r="D28" s="12" t="s">
        <v>173</v>
      </c>
      <c r="E28" s="12" t="s">
        <v>25</v>
      </c>
      <c r="F28" s="12">
        <v>24</v>
      </c>
      <c r="G28" s="12"/>
      <c r="H28" s="14"/>
      <c r="I28" s="38" t="s">
        <v>171</v>
      </c>
    </row>
    <row r="29" s="2" customFormat="1" customHeight="1" spans="1:9">
      <c r="A29" s="12">
        <v>3</v>
      </c>
      <c r="B29" s="13" t="s">
        <v>174</v>
      </c>
      <c r="C29" s="16" t="str">
        <f>_xlfn.DISPIMG("ID_0E91D86F02ED475DB2013793E2893721",1)</f>
        <v>=DISPIMG("ID_0E91D86F02ED475DB2013793E2893721",1)</v>
      </c>
      <c r="D29" s="12" t="s">
        <v>175</v>
      </c>
      <c r="E29" s="12" t="s">
        <v>25</v>
      </c>
      <c r="F29" s="17">
        <v>24</v>
      </c>
      <c r="G29" s="17"/>
      <c r="H29" s="14"/>
      <c r="I29" s="39" t="s">
        <v>176</v>
      </c>
    </row>
    <row r="30" s="2" customFormat="1" ht="54" customHeight="1" spans="1:9">
      <c r="A30" s="30" t="s">
        <v>140</v>
      </c>
      <c r="B30" s="31"/>
      <c r="C30" s="32"/>
      <c r="D30" s="32"/>
      <c r="E30" s="32"/>
      <c r="F30" s="32"/>
      <c r="G30" s="32"/>
      <c r="H30" s="32"/>
      <c r="I30" s="32"/>
    </row>
    <row r="31" s="2" customFormat="1" ht="21" customHeight="1" spans="1:9">
      <c r="A31" s="12" t="s">
        <v>1</v>
      </c>
      <c r="B31" s="13" t="s">
        <v>51</v>
      </c>
      <c r="C31" s="12" t="s">
        <v>17</v>
      </c>
      <c r="D31" s="13" t="s">
        <v>18</v>
      </c>
      <c r="E31" s="12" t="s">
        <v>19</v>
      </c>
      <c r="F31" s="12" t="s">
        <v>3</v>
      </c>
      <c r="G31" s="12" t="s">
        <v>20</v>
      </c>
      <c r="H31" s="14" t="s">
        <v>21</v>
      </c>
      <c r="I31" s="12" t="s">
        <v>22</v>
      </c>
    </row>
    <row r="32" s="2" customFormat="1" customHeight="1" spans="1:9">
      <c r="A32" s="12">
        <v>1</v>
      </c>
      <c r="B32" s="13" t="s">
        <v>177</v>
      </c>
      <c r="C32" s="15" t="str">
        <f>_xlfn.DISPIMG("ID_8D5C475383164D2196AE2A66BA0472C8",1)</f>
        <v>=DISPIMG("ID_8D5C475383164D2196AE2A66BA0472C8",1)</v>
      </c>
      <c r="D32" s="12" t="s">
        <v>178</v>
      </c>
      <c r="E32" s="17" t="s">
        <v>25</v>
      </c>
      <c r="F32" s="17">
        <v>224</v>
      </c>
      <c r="G32" s="17"/>
      <c r="H32" s="14"/>
      <c r="I32" s="39" t="s">
        <v>179</v>
      </c>
    </row>
    <row r="33" s="3" customFormat="1" ht="100.05" customHeight="1" spans="1:9">
      <c r="A33" s="12">
        <v>2</v>
      </c>
      <c r="B33" s="13" t="s">
        <v>169</v>
      </c>
      <c r="C33" s="15" t="str">
        <f>_xlfn.DISPIMG("ID_364459F26AC74574990D23DAD8C7C0BA",1)</f>
        <v>=DISPIMG("ID_364459F26AC74574990D23DAD8C7C0BA",1)</v>
      </c>
      <c r="D33" s="12" t="s">
        <v>170</v>
      </c>
      <c r="E33" s="12" t="s">
        <v>25</v>
      </c>
      <c r="F33" s="12">
        <v>80</v>
      </c>
      <c r="G33" s="12"/>
      <c r="H33" s="14"/>
      <c r="I33" s="38" t="s">
        <v>171</v>
      </c>
    </row>
    <row r="34" s="2" customFormat="1" customHeight="1" spans="1:9">
      <c r="A34" s="12">
        <v>3</v>
      </c>
      <c r="B34" s="13" t="s">
        <v>172</v>
      </c>
      <c r="C34" s="15" t="str">
        <f>_xlfn.DISPIMG("ID_619507F9CE3A44339E46C8ED357B76FB",1)</f>
        <v>=DISPIMG("ID_619507F9CE3A44339E46C8ED357B76FB",1)</v>
      </c>
      <c r="D34" s="12" t="s">
        <v>173</v>
      </c>
      <c r="E34" s="12" t="s">
        <v>25</v>
      </c>
      <c r="F34" s="12">
        <v>16</v>
      </c>
      <c r="G34" s="12"/>
      <c r="H34" s="14"/>
      <c r="I34" s="38" t="s">
        <v>171</v>
      </c>
    </row>
    <row r="35" s="2" customFormat="1" customHeight="1" spans="1:9">
      <c r="A35" s="12">
        <v>4</v>
      </c>
      <c r="B35" s="13" t="s">
        <v>174</v>
      </c>
      <c r="C35" s="16" t="str">
        <f>_xlfn.DISPIMG("ID_0E91D86F02ED475DB2013793E2893721",1)</f>
        <v>=DISPIMG("ID_0E91D86F02ED475DB2013793E2893721",1)</v>
      </c>
      <c r="D35" s="12" t="s">
        <v>175</v>
      </c>
      <c r="E35" s="12" t="s">
        <v>25</v>
      </c>
      <c r="F35" s="17">
        <v>16</v>
      </c>
      <c r="G35" s="17"/>
      <c r="H35" s="14"/>
      <c r="I35" s="39" t="s">
        <v>176</v>
      </c>
    </row>
    <row r="36" s="2" customFormat="1" ht="54" customHeight="1" spans="1:9">
      <c r="A36" s="18" t="s">
        <v>145</v>
      </c>
      <c r="B36" s="19"/>
      <c r="C36" s="20"/>
      <c r="D36" s="20"/>
      <c r="E36" s="20"/>
      <c r="F36" s="20"/>
      <c r="G36" s="20"/>
      <c r="H36" s="20"/>
      <c r="I36" s="20"/>
    </row>
    <row r="37" s="2" customFormat="1" ht="21" customHeight="1" spans="1:9">
      <c r="A37" s="12" t="s">
        <v>1</v>
      </c>
      <c r="B37" s="13" t="s">
        <v>51</v>
      </c>
      <c r="C37" s="12" t="s">
        <v>17</v>
      </c>
      <c r="D37" s="13" t="s">
        <v>18</v>
      </c>
      <c r="E37" s="12" t="s">
        <v>19</v>
      </c>
      <c r="F37" s="12" t="s">
        <v>3</v>
      </c>
      <c r="G37" s="12" t="s">
        <v>20</v>
      </c>
      <c r="H37" s="14" t="s">
        <v>21</v>
      </c>
      <c r="I37" s="12" t="s">
        <v>22</v>
      </c>
    </row>
    <row r="38" s="2" customFormat="1" customHeight="1" spans="1:9">
      <c r="A38" s="12">
        <v>1</v>
      </c>
      <c r="B38" s="13" t="s">
        <v>177</v>
      </c>
      <c r="C38" s="15" t="str">
        <f>_xlfn.DISPIMG("ID_8D5C475383164D2196AE2A66BA0472C8",1)</f>
        <v>=DISPIMG("ID_8D5C475383164D2196AE2A66BA0472C8",1)</v>
      </c>
      <c r="D38" s="12" t="s">
        <v>178</v>
      </c>
      <c r="E38" s="17" t="s">
        <v>25</v>
      </c>
      <c r="F38" s="17">
        <v>122</v>
      </c>
      <c r="G38" s="17"/>
      <c r="H38" s="14"/>
      <c r="I38" s="39" t="s">
        <v>179</v>
      </c>
    </row>
    <row r="39" s="2" customFormat="1" customHeight="1" spans="1:9">
      <c r="A39" s="12">
        <v>2</v>
      </c>
      <c r="B39" s="13" t="s">
        <v>169</v>
      </c>
      <c r="C39" s="15" t="str">
        <f>_xlfn.DISPIMG("ID_364459F26AC74574990D23DAD8C7C0BA",1)</f>
        <v>=DISPIMG("ID_364459F26AC74574990D23DAD8C7C0BA",1)</v>
      </c>
      <c r="D39" s="12" t="s">
        <v>170</v>
      </c>
      <c r="E39" s="12" t="s">
        <v>25</v>
      </c>
      <c r="F39" s="12">
        <v>70</v>
      </c>
      <c r="G39" s="12"/>
      <c r="H39" s="14"/>
      <c r="I39" s="38" t="s">
        <v>171</v>
      </c>
    </row>
    <row r="40" s="2" customFormat="1" customHeight="1" spans="1:9">
      <c r="A40" s="12">
        <v>3</v>
      </c>
      <c r="B40" s="13" t="s">
        <v>172</v>
      </c>
      <c r="C40" s="15" t="str">
        <f>_xlfn.DISPIMG("ID_619507F9CE3A44339E46C8ED357B76FB",1)</f>
        <v>=DISPIMG("ID_619507F9CE3A44339E46C8ED357B76FB",1)</v>
      </c>
      <c r="D40" s="12" t="s">
        <v>173</v>
      </c>
      <c r="E40" s="12" t="s">
        <v>25</v>
      </c>
      <c r="F40" s="12">
        <v>12</v>
      </c>
      <c r="G40" s="12"/>
      <c r="H40" s="14"/>
      <c r="I40" s="38" t="s">
        <v>171</v>
      </c>
    </row>
    <row r="41" s="3" customFormat="1" ht="100.05" customHeight="1" spans="1:9">
      <c r="A41" s="12">
        <v>4</v>
      </c>
      <c r="B41" s="13" t="s">
        <v>174</v>
      </c>
      <c r="C41" s="16" t="str">
        <f>_xlfn.DISPIMG("ID_0E91D86F02ED475DB2013793E2893721",1)</f>
        <v>=DISPIMG("ID_0E91D86F02ED475DB2013793E2893721",1)</v>
      </c>
      <c r="D41" s="12" t="s">
        <v>175</v>
      </c>
      <c r="E41" s="12" t="s">
        <v>25</v>
      </c>
      <c r="F41" s="17">
        <v>12</v>
      </c>
      <c r="G41" s="17"/>
      <c r="H41" s="14"/>
      <c r="I41" s="39" t="s">
        <v>176</v>
      </c>
    </row>
    <row r="42" s="2" customFormat="1" ht="54" customHeight="1" spans="1:9">
      <c r="A42" s="33" t="s">
        <v>149</v>
      </c>
      <c r="B42" s="34"/>
      <c r="C42" s="35"/>
      <c r="D42" s="35"/>
      <c r="E42" s="35"/>
      <c r="F42" s="35"/>
      <c r="G42" s="35"/>
      <c r="H42" s="35"/>
      <c r="I42" s="35"/>
    </row>
    <row r="43" s="2" customFormat="1" ht="21" customHeight="1" spans="1:9">
      <c r="A43" s="12" t="s">
        <v>1</v>
      </c>
      <c r="B43" s="13" t="s">
        <v>51</v>
      </c>
      <c r="C43" s="12" t="s">
        <v>17</v>
      </c>
      <c r="D43" s="13" t="s">
        <v>18</v>
      </c>
      <c r="E43" s="12" t="s">
        <v>19</v>
      </c>
      <c r="F43" s="12" t="s">
        <v>3</v>
      </c>
      <c r="G43" s="12" t="s">
        <v>20</v>
      </c>
      <c r="H43" s="14" t="s">
        <v>21</v>
      </c>
      <c r="I43" s="12" t="s">
        <v>22</v>
      </c>
    </row>
    <row r="44" s="2" customFormat="1" customHeight="1" spans="1:9">
      <c r="A44" s="12">
        <v>1</v>
      </c>
      <c r="B44" s="13" t="s">
        <v>169</v>
      </c>
      <c r="C44" s="15" t="str">
        <f>_xlfn.DISPIMG("ID_364459F26AC74574990D23DAD8C7C0BA",1)</f>
        <v>=DISPIMG("ID_364459F26AC74574990D23DAD8C7C0BA",1)</v>
      </c>
      <c r="D44" s="12" t="s">
        <v>170</v>
      </c>
      <c r="E44" s="12" t="s">
        <v>25</v>
      </c>
      <c r="F44" s="12">
        <v>60</v>
      </c>
      <c r="G44" s="12"/>
      <c r="H44" s="14"/>
      <c r="I44" s="38" t="s">
        <v>171</v>
      </c>
    </row>
    <row r="45" s="2" customFormat="1" customHeight="1" spans="1:9">
      <c r="A45" s="12">
        <v>2</v>
      </c>
      <c r="B45" s="13" t="s">
        <v>172</v>
      </c>
      <c r="C45" s="15" t="str">
        <f>_xlfn.DISPIMG("ID_619507F9CE3A44339E46C8ED357B76FB",1)</f>
        <v>=DISPIMG("ID_619507F9CE3A44339E46C8ED357B76FB",1)</v>
      </c>
      <c r="D45" s="12" t="s">
        <v>173</v>
      </c>
      <c r="E45" s="12" t="s">
        <v>25</v>
      </c>
      <c r="F45" s="12">
        <v>10</v>
      </c>
      <c r="G45" s="12"/>
      <c r="H45" s="14"/>
      <c r="I45" s="38" t="s">
        <v>171</v>
      </c>
    </row>
    <row r="46" s="2" customFormat="1" customHeight="1" spans="1:9">
      <c r="A46" s="12">
        <v>3</v>
      </c>
      <c r="B46" s="13" t="s">
        <v>174</v>
      </c>
      <c r="C46" s="16" t="str">
        <f>_xlfn.DISPIMG("ID_0E91D86F02ED475DB2013793E2893721",1)</f>
        <v>=DISPIMG("ID_0E91D86F02ED475DB2013793E2893721",1)</v>
      </c>
      <c r="D46" s="12" t="s">
        <v>175</v>
      </c>
      <c r="E46" s="12" t="s">
        <v>25</v>
      </c>
      <c r="F46" s="17">
        <v>10</v>
      </c>
      <c r="G46" s="17"/>
      <c r="H46" s="14"/>
      <c r="I46" s="39" t="s">
        <v>176</v>
      </c>
    </row>
    <row r="47" s="2" customFormat="1" ht="40" customHeight="1" spans="2:8">
      <c r="B47" s="4"/>
      <c r="G47" s="2" t="s">
        <v>47</v>
      </c>
      <c r="H47" s="14"/>
    </row>
    <row r="48" s="2" customFormat="1" customHeight="1" spans="1:9">
      <c r="A48" s="36" t="s">
        <v>48</v>
      </c>
      <c r="B48" s="36"/>
      <c r="C48" s="36"/>
      <c r="D48" s="36"/>
      <c r="E48" s="36"/>
      <c r="F48" s="36"/>
      <c r="G48" s="36"/>
      <c r="H48" s="36"/>
      <c r="I48" s="36"/>
    </row>
  </sheetData>
  <autoFilter ref="A3:I48">
    <extLst/>
  </autoFilter>
  <mergeCells count="10">
    <mergeCell ref="A1:I1"/>
    <mergeCell ref="A2:I2"/>
    <mergeCell ref="A7:I7"/>
    <mergeCell ref="A13:I13"/>
    <mergeCell ref="A19:I19"/>
    <mergeCell ref="A25:I25"/>
    <mergeCell ref="A30:I30"/>
    <mergeCell ref="A36:I36"/>
    <mergeCell ref="A42:I42"/>
    <mergeCell ref="A48:I48"/>
  </mergeCells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总汇表</vt:lpstr>
      <vt:lpstr>附件1.一级导视</vt:lpstr>
      <vt:lpstr>附件2.二级导视</vt:lpstr>
      <vt:lpstr>附件3.三级导视</vt:lpstr>
      <vt:lpstr>附件4.四级导视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再回首~~枉然如梦。。。</cp:lastModifiedBy>
  <dcterms:created xsi:type="dcterms:W3CDTF">2023-07-01T08:23:00Z</dcterms:created>
  <dcterms:modified xsi:type="dcterms:W3CDTF">2023-07-20T01:18:03Z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342330524A374BD8A5B963D6115D2ACF_13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